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<sst xmlns="http://schemas.openxmlformats.org/spreadsheetml/2006/main" count="1337" uniqueCount="557">
  <si>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</si>
  <si>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</si>
  <si>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</si>
  <si>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</si>
  <si>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</si>
  <si>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</si>
  <si>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</si>
  <si>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</si>
  <si>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</si>
  <si>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</si>
  <si>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</si>
  <si>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</si>
  <si>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</si>
  <si>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</si>
  <si>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</si>
  <si>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</si>
  <si>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</si>
  <si>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</si>
  <si>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</si>
  <si>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</si>
  <si>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</si>
  <si>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</si>
  <si>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</si>
  <si>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</si>
  <si>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</si>
  <si>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</si>
  <si>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</si>
  <si>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</si>
  <si>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</si>
  <si>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</si>
  <si>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</si>
  <si>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</si>
  <si>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</si>
  <si>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</si>
  <si>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</si>
  <si>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</si>
  <si>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</si>
  <si>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</si>
  <si>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</si>
  <si>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</si>
  <si>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</si>
  <si>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</si>
  <si>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</si>
  <si>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</si>
  <si>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</si>
  <si>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</si>
  <si>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</si>
  <si>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</si>
  <si>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</si>
  <si>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</si>
  <si>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</si>
  <si>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</si>
  <si>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</si>
  <si>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</si>
  <si>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</si>
  <si>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</si>
  <si>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</si>
  <si>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</si>
  <si>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</si>
  <si>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</si>
  <si>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</si>
  <si>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</si>
  <si>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</si>
  <si>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</si>
  <si>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</si>
  <si>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</si>
  <si>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</si>
  <si>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</si>
  <si>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</si>
  <si>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</si>
  <si>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</si>
  <si>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</si>
  <si>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</si>
  <si>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</si>
  <si>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</si>
  <si>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</si>
  <si>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</si>
  <si>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</si>
  <si>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</si>
  <si>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</si>
  <si>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</si>
  <si>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</si>
  <si>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</si>
  <si>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</si>
  <si>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</si>
  <si>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</si>
  <si>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</si>
  <si>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</si>
  <si>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</si>
  <si>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</si>
  <si>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</si>
  <si>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</si>
  <si>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</si>
  <si>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</si>
  <si>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</si>
  <si>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</si>
  <si>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</si>
  <si>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</si>
  <si>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</si>
  <si>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</si>
  <si>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</si>
  <si>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</si>
  <si>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</si>
  <si>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</si>
  <si>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</si>
  <si>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</si>
  <si>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</si>
  <si>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</si>
  <si>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</si>
  <si>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</si>
  <si>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</si>
  <si>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</si>
  <si>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</si>
  <si>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</si>
  <si>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</si>
  <si>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</si>
  <si>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</si>
  <si>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</si>
  <si>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</si>
  <si>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</si>
  <si>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</si>
  <si>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</si>
  <si>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</si>
  <si>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</si>
  <si>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</si>
  <si>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</si>
  <si>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</si>
  <si>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</si>
  <si>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</si>
  <si>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</si>
  <si>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</si>
  <si>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</si>
  <si>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</si>
  <si>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</si>
  <si>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</si>
  <si>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</si>
  <si>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</si>
  <si>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</si>
  <si>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</si>
  <si>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</si>
  <si>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</si>
  <si>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</si>
  <si>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</si>
  <si>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</si>
  <si>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</si>
  <si>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</si>
  <si>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</si>
  <si>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</si>
  <si>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</si>
  <si>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</si>
  <si>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</si>
  <si>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</si>
  <si>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</si>
  <si>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</si>
  <si>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</si>
  <si>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</si>
  <si>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</si>
  <si>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</si>
  <si>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Objekt</t>
  </si>
  <si>
    <t>PS 01</t>
  </si>
  <si>
    <t>PS 02</t>
  </si>
  <si>
    <t>S0 01</t>
  </si>
  <si>
    <t>SO 02</t>
  </si>
  <si>
    <t>Kód</t>
  </si>
  <si>
    <t>M35</t>
  </si>
  <si>
    <t>350210007R00</t>
  </si>
  <si>
    <t>50050VD</t>
  </si>
  <si>
    <t>5004VD</t>
  </si>
  <si>
    <t>1008898VD</t>
  </si>
  <si>
    <t>50028VD</t>
  </si>
  <si>
    <t>50029VD</t>
  </si>
  <si>
    <t>50030VD</t>
  </si>
  <si>
    <t>10031VD</t>
  </si>
  <si>
    <t>50033VD</t>
  </si>
  <si>
    <t>50035VD</t>
  </si>
  <si>
    <t>50036VD</t>
  </si>
  <si>
    <t>50038VD</t>
  </si>
  <si>
    <t>500281VD</t>
  </si>
  <si>
    <t>500282VD</t>
  </si>
  <si>
    <t>500283VD</t>
  </si>
  <si>
    <t>500284VD</t>
  </si>
  <si>
    <t>500285VD</t>
  </si>
  <si>
    <t>500286VD</t>
  </si>
  <si>
    <t>500341VD</t>
  </si>
  <si>
    <t>500381VD</t>
  </si>
  <si>
    <t>M21</t>
  </si>
  <si>
    <t>212VD</t>
  </si>
  <si>
    <t>119001401R00</t>
  </si>
  <si>
    <t>119001421R00</t>
  </si>
  <si>
    <t>115101301R00</t>
  </si>
  <si>
    <t>115101201R00</t>
  </si>
  <si>
    <t>113151214R00</t>
  </si>
  <si>
    <t>113107241R00</t>
  </si>
  <si>
    <t>113107232R00</t>
  </si>
  <si>
    <t>113106221R00</t>
  </si>
  <si>
    <t>113106231R00</t>
  </si>
  <si>
    <t>121101101R00</t>
  </si>
  <si>
    <t>130001101R00</t>
  </si>
  <si>
    <t>132201202R00</t>
  </si>
  <si>
    <t>132201209R00</t>
  </si>
  <si>
    <t>132301202R00</t>
  </si>
  <si>
    <t>132301209R00</t>
  </si>
  <si>
    <t>133201102R00</t>
  </si>
  <si>
    <t>133201109R00</t>
  </si>
  <si>
    <t>133301102R00</t>
  </si>
  <si>
    <t>133301109R00</t>
  </si>
  <si>
    <t>151101102R00</t>
  </si>
  <si>
    <t>151101112R00</t>
  </si>
  <si>
    <t>161101101R00</t>
  </si>
  <si>
    <t>162201102R00</t>
  </si>
  <si>
    <t>162401102R00</t>
  </si>
  <si>
    <t>167101102R00</t>
  </si>
  <si>
    <t>174101101R00</t>
  </si>
  <si>
    <t>175101101R00</t>
  </si>
  <si>
    <t>171201201RT1</t>
  </si>
  <si>
    <t>181301115R00</t>
  </si>
  <si>
    <t>180401211R00</t>
  </si>
  <si>
    <t>212752112R00</t>
  </si>
  <si>
    <t>451572111R00</t>
  </si>
  <si>
    <t>567135115R00</t>
  </si>
  <si>
    <t>564861111R00</t>
  </si>
  <si>
    <t>577112114R00</t>
  </si>
  <si>
    <t>577113114R00</t>
  </si>
  <si>
    <t>573211111R00</t>
  </si>
  <si>
    <t>573111111R00</t>
  </si>
  <si>
    <t>599142111R00</t>
  </si>
  <si>
    <t>596215021R00</t>
  </si>
  <si>
    <t>591211111R00</t>
  </si>
  <si>
    <t>721</t>
  </si>
  <si>
    <t>721242110R00</t>
  </si>
  <si>
    <t>721160917R00</t>
  </si>
  <si>
    <t>721171808R00</t>
  </si>
  <si>
    <t>871313121R00</t>
  </si>
  <si>
    <t>871353121R00</t>
  </si>
  <si>
    <t>871373121R00</t>
  </si>
  <si>
    <t>877353121R00</t>
  </si>
  <si>
    <t>877375121R00</t>
  </si>
  <si>
    <t>892581111R00</t>
  </si>
  <si>
    <t>894411121R00</t>
  </si>
  <si>
    <t>894118001R00</t>
  </si>
  <si>
    <t>899102111R00</t>
  </si>
  <si>
    <t>892233111R00</t>
  </si>
  <si>
    <t>892583111R00</t>
  </si>
  <si>
    <t>899103111RT2</t>
  </si>
  <si>
    <t>895941211R00</t>
  </si>
  <si>
    <t>894432112R00</t>
  </si>
  <si>
    <t>894416011R00</t>
  </si>
  <si>
    <t>894411311R00</t>
  </si>
  <si>
    <t>894121127R00</t>
  </si>
  <si>
    <t>919735113R00</t>
  </si>
  <si>
    <t>914993005R00</t>
  </si>
  <si>
    <t>H22</t>
  </si>
  <si>
    <t>998225111R00</t>
  </si>
  <si>
    <t>998225195R00</t>
  </si>
  <si>
    <t>998223011R00</t>
  </si>
  <si>
    <t>H27</t>
  </si>
  <si>
    <t>998276101R00</t>
  </si>
  <si>
    <t>S</t>
  </si>
  <si>
    <t>979082318R00</t>
  </si>
  <si>
    <t>7001VD</t>
  </si>
  <si>
    <t>7005VD</t>
  </si>
  <si>
    <t>7006VD</t>
  </si>
  <si>
    <t>5006VD</t>
  </si>
  <si>
    <t>5007VD</t>
  </si>
  <si>
    <t>5008VD</t>
  </si>
  <si>
    <t>5009VD</t>
  </si>
  <si>
    <t>50010VD</t>
  </si>
  <si>
    <t>50011VD</t>
  </si>
  <si>
    <t>50012VD</t>
  </si>
  <si>
    <t>50013VD</t>
  </si>
  <si>
    <t>50014VD</t>
  </si>
  <si>
    <t>50015VD</t>
  </si>
  <si>
    <t>50016VD</t>
  </si>
  <si>
    <t>50017VD</t>
  </si>
  <si>
    <t>50018VD</t>
  </si>
  <si>
    <t>50019VD</t>
  </si>
  <si>
    <t>500191VD</t>
  </si>
  <si>
    <t>500192VD</t>
  </si>
  <si>
    <t>500193VD</t>
  </si>
  <si>
    <t>500194VD</t>
  </si>
  <si>
    <t>133201101R00</t>
  </si>
  <si>
    <t>133301101R00</t>
  </si>
  <si>
    <t>132201201R00</t>
  </si>
  <si>
    <t>132301192R00</t>
  </si>
  <si>
    <t>151101101R00</t>
  </si>
  <si>
    <t>151101111R00</t>
  </si>
  <si>
    <t>231943212R00</t>
  </si>
  <si>
    <t>237941112R00</t>
  </si>
  <si>
    <t>452311131R00</t>
  </si>
  <si>
    <t>871251121R00</t>
  </si>
  <si>
    <t>892271111R00</t>
  </si>
  <si>
    <t>894431111R00</t>
  </si>
  <si>
    <t>933901111R00</t>
  </si>
  <si>
    <t>50055VD</t>
  </si>
  <si>
    <t>7008VD</t>
  </si>
  <si>
    <t>70026VD</t>
  </si>
  <si>
    <t>10011VD</t>
  </si>
  <si>
    <t>50020VD</t>
  </si>
  <si>
    <t>50021VD</t>
  </si>
  <si>
    <t>50022VD</t>
  </si>
  <si>
    <t>Areálový rozvod kanalizace Gymnázium Kolín - havarijní stav</t>
  </si>
  <si>
    <t>Kolín</t>
  </si>
  <si>
    <t>Zkrácený popis</t>
  </si>
  <si>
    <t>Technologie čerpací stanice</t>
  </si>
  <si>
    <t>Montáže čerpadel, technologií ČS</t>
  </si>
  <si>
    <t>Montáž technologie čerpací stanice na gravitační kanalizaci vč. dopravy</t>
  </si>
  <si>
    <t>Ostatní materiál</t>
  </si>
  <si>
    <t>Proplachovací soustava DN 80 se zemní soupravou, ul. poklop</t>
  </si>
  <si>
    <t>Vyhodnovací relé vlhkosti</t>
  </si>
  <si>
    <t>Vodící trubka nerez ocel, dl. 3,7 m, 5/4"</t>
  </si>
  <si>
    <t>Uzavírací šoupě, zemní souprava, ul. poklop DN 80</t>
  </si>
  <si>
    <t>Zpětná klapka DN 80, litina</t>
  </si>
  <si>
    <t>Kotvení potrubí, fitinky, armatury</t>
  </si>
  <si>
    <t>2x patkové koleno, 2x držák, 2x sací trychtíř, 2x řetěz</t>
  </si>
  <si>
    <t>T kus LT 80/80</t>
  </si>
  <si>
    <t>Uklidnění nátoku PVC DN 300</t>
  </si>
  <si>
    <t>Přechod z litiny DN 80 na PE 90x5,4</t>
  </si>
  <si>
    <t>časové relé pro úplné vyčerpání jímky</t>
  </si>
  <si>
    <t>Potrubí nerez ocel DN 80, vč. přírub</t>
  </si>
  <si>
    <t>Žebřík nerez ocel, vč. držáků</t>
  </si>
  <si>
    <t>Připojení na rozvaděč budovy</t>
  </si>
  <si>
    <t>Elektromontáže</t>
  </si>
  <si>
    <t>Revize elektro</t>
  </si>
  <si>
    <t>Kabel CYKY 4Bx10</t>
  </si>
  <si>
    <t>Kanalizace, jednotná, splašková, dešťová</t>
  </si>
  <si>
    <t>Přípravné a přidružené práce</t>
  </si>
  <si>
    <t>Dočasné zajištění potrubí</t>
  </si>
  <si>
    <t>Dočasné zajištění kabelů - do počtu 3 kabelů</t>
  </si>
  <si>
    <t>Pohotovost čerp.soupravy, výška 10 m, přítok 500 l</t>
  </si>
  <si>
    <t>Čerpání vody na výšku do 10 m, přítok do 500 l</t>
  </si>
  <si>
    <t>Frézování krytu nad 500 m2, bez překážek, tl.5 cm</t>
  </si>
  <si>
    <t>Odstranění podkladu nad 200 m2, živičného tl.5 cm</t>
  </si>
  <si>
    <t>Odstranění podkladu nad 200 m2, beton, tl.do 30 cm</t>
  </si>
  <si>
    <t>Rozebrání dlažeb z drobných kostek v kam. těženém</t>
  </si>
  <si>
    <t>Rozebrání dlažeb ze zámkové dlažby v kamenivu</t>
  </si>
  <si>
    <t>Odkopávky a prokopávky</t>
  </si>
  <si>
    <t>Sejmutí ornice s přemístěním do 50 m</t>
  </si>
  <si>
    <t>Hloubené vykopávky</t>
  </si>
  <si>
    <t>Příplatek za ztížené hloubení v blízkosti vedení</t>
  </si>
  <si>
    <t>Hloubení rýh šířky do 200 cm v hor.3 do 1000 m3</t>
  </si>
  <si>
    <t>Příplatek za lepivost - hloubení rýh 200cm v hor.3</t>
  </si>
  <si>
    <t>Hloubení rýh šířky do 200 cm v hor.4 do 1000 m3</t>
  </si>
  <si>
    <t>Příplatek za lepivost - hloubení rýh 200cm v hor.4</t>
  </si>
  <si>
    <t>Hloubení šachet v hor.3 nad 100 m3</t>
  </si>
  <si>
    <t>Příplatek za lepivost - hloubení šachet v hor.3</t>
  </si>
  <si>
    <t>Hloubení šachet v hor.4 nad 100 m3</t>
  </si>
  <si>
    <t>Příplatek za lepivost - hloubení šachet v hor.4</t>
  </si>
  <si>
    <t>Roubení</t>
  </si>
  <si>
    <t>Pažení a rozepření stěn rýh - příložné - hl. do 4m</t>
  </si>
  <si>
    <t>Odstranění paženi stěn rýh - příložné - hl. do 4 m</t>
  </si>
  <si>
    <t>Přemístění výkopku</t>
  </si>
  <si>
    <t>Svislé přemístění výkopku z hor.1-4 do 2,5 m</t>
  </si>
  <si>
    <t>Vodorovné přemístění výkopku z hor.1-4 do 50 m</t>
  </si>
  <si>
    <t>Vodorovné přemístění výkopku z hor.1-4 do 2000 m</t>
  </si>
  <si>
    <t>Nakládání výkopku z hor.1-4 v množství nad 100 m3</t>
  </si>
  <si>
    <t>Konstrukce ze zemin</t>
  </si>
  <si>
    <t>Zásyp jam, rýh, šachet se zhutněním</t>
  </si>
  <si>
    <t>Obsyp potrubí bez prohození sypaniny</t>
  </si>
  <si>
    <t>Uložení sypaniny na skládku včetně poplatku za skládku</t>
  </si>
  <si>
    <t>Povrchové úpravy terénu</t>
  </si>
  <si>
    <t>Rozprostření ornice, rovina, tl.25-30 cm,nad 500m2</t>
  </si>
  <si>
    <t>Založení trávníku lučního výsevem v rovině</t>
  </si>
  <si>
    <t>Úprava podloží a základové spáry</t>
  </si>
  <si>
    <t>Trativody z drenážních trubek, lože, DN 100 mm</t>
  </si>
  <si>
    <t>Podkladní a vedlejší konstrukce (kromě vozovek a železničního svršku)</t>
  </si>
  <si>
    <t>Lože pod potrubí z kameniva těženého 0 - 4 mm</t>
  </si>
  <si>
    <t>Podkladní vrstvy komunikací a zpevněných ploch</t>
  </si>
  <si>
    <t>Podklad z prostého betonu B 10 tloušťky 20 cm</t>
  </si>
  <si>
    <t>Podklad ze štěrkodrti po zhutnění tloušťky 20 cm</t>
  </si>
  <si>
    <t>Kryty štěrkových a živičných pozemních komunikací a zpevněných ploch</t>
  </si>
  <si>
    <t>Beton asf. ACO 11+ (ABS I), modifik. do 3 m, 5 cm</t>
  </si>
  <si>
    <t>Beton asf.ACO 16+ (ABH I), modif.obrus.do 3 m,5 cm</t>
  </si>
  <si>
    <t>Postřik živičný spojovací z asfaltu 0,5-0,7 kg/m2</t>
  </si>
  <si>
    <t>Postřik živičný infiltr.+ posyp, asfalt. 0,60kg/m2</t>
  </si>
  <si>
    <t>Dlažby a předlažby pozemních komunikací a zpevněných ploch</t>
  </si>
  <si>
    <t>Úprava zálivky dil.spár hloubky do 4 cm š. do 4 cm</t>
  </si>
  <si>
    <t>Kladení zámkové dlažby tl. 6 cm do drtě tl. 4 cm</t>
  </si>
  <si>
    <t>Kladení dlažby drobné kostky,lože z kamen.tl. 5 cm</t>
  </si>
  <si>
    <t>Vnitřní kanalizace</t>
  </si>
  <si>
    <t>Rekonstrukce vnitřní šachty - suteren hl. budovy</t>
  </si>
  <si>
    <t>Rekonstrukce vnitřní kanalizace - byt</t>
  </si>
  <si>
    <t>Potrubí z trub plastických, skleněných a čedičových</t>
  </si>
  <si>
    <t>Montáž trub z tvrdého PVC, gumový kroužek, DN 150</t>
  </si>
  <si>
    <t>Montáž trub z tvrdého PVC, gumový kroužek, DN 200</t>
  </si>
  <si>
    <t>Montáž trub z tvrdého PVC, gumový kroužek, DN 250</t>
  </si>
  <si>
    <t>Montáž tvarovek odboč. z PVC gumový kroužek DN 250</t>
  </si>
  <si>
    <t>Přepojení stávajícího potrubí vč. materiálu</t>
  </si>
  <si>
    <t>Ostatní konstrukce a práce na trubním vedení</t>
  </si>
  <si>
    <t>Zkouška těsnosti kanalizace DN do 300, vodou</t>
  </si>
  <si>
    <t>Zřízení šachet z dílců, dno B 30, potrubí DN 300</t>
  </si>
  <si>
    <t>Příplatek za dalších 0,60 m výšky vstupu</t>
  </si>
  <si>
    <t>Osazení poklopu s rámem do 100 kg</t>
  </si>
  <si>
    <t>Kamerová prohlídka</t>
  </si>
  <si>
    <t>Zabezpečení konců kanal. potrubí DN do 300, vodou</t>
  </si>
  <si>
    <t>Osazení poklopu s rámem do 150 kg</t>
  </si>
  <si>
    <t>Zřízení vpusti uliční z dílců typ UV - 50 nízký</t>
  </si>
  <si>
    <t>Osazení plastové šachty revizní prům.400</t>
  </si>
  <si>
    <t>Zaústění přípojky do stávají stoky DN 500</t>
  </si>
  <si>
    <t>Úprava stávající šachty a odstranění zpětné klapky</t>
  </si>
  <si>
    <t>Odstranění stávajících kan. rozvodů, šachet, vpustí</t>
  </si>
  <si>
    <t>Doplňující konstrukce a práce na pozemních komunikacích a zpevněných plochách</t>
  </si>
  <si>
    <t>Řezání stávajícího živičného krytu tl. 10 - 15 cm</t>
  </si>
  <si>
    <t>Dopravní značení</t>
  </si>
  <si>
    <t>Komunikace pozemní a letiště</t>
  </si>
  <si>
    <t>Přesun hmot, pozemní komunikace, kryt živičný</t>
  </si>
  <si>
    <t>Poplatek za skládkovné vybouraných sutí</t>
  </si>
  <si>
    <t>Přesun hmot, pozemní komunikace, kryt dlážděný</t>
  </si>
  <si>
    <t>Vedení trubní dálková a přípojná</t>
  </si>
  <si>
    <t>Přesun hmot, trubní vedení plastová, otevř. výkop</t>
  </si>
  <si>
    <t>Přesuny sutí</t>
  </si>
  <si>
    <t>Vodorovná doprava suti a hmot po suchu do 6000 m</t>
  </si>
  <si>
    <t>Štěrkopísek</t>
  </si>
  <si>
    <t>Rám s mříží D 500X500</t>
  </si>
  <si>
    <t>Vyrovnávací prstenec TBV -Q10a</t>
  </si>
  <si>
    <t>Horní skruž TBV-Q5d</t>
  </si>
  <si>
    <t>Dno s výtokem TBV - Q1a PVC</t>
  </si>
  <si>
    <t>Kalový koš pozink</t>
  </si>
  <si>
    <t>Čerpací stanice, výtlak</t>
  </si>
  <si>
    <t>Hloubení šachet v hor.3 do 100 m3</t>
  </si>
  <si>
    <t>Hloubení šachet v hor.4 do 100 m3</t>
  </si>
  <si>
    <t>Hloubení rýh šířky do 200 cm v hor.3 do 100 m3</t>
  </si>
  <si>
    <t>Příplatek za hloubení rýh ve vodě v hor.4 do 100m3</t>
  </si>
  <si>
    <t>Pažení a rozepření stěn rýh - příložné - hl. do 2m</t>
  </si>
  <si>
    <t>Odstranění paženi stěn rýh - příložné - hl. do 2 m</t>
  </si>
  <si>
    <t>Štětové stěny</t>
  </si>
  <si>
    <t>Stěny beran. z ocel.štět.z terénu, zaber.do 8 m</t>
  </si>
  <si>
    <t>Vytažení beran.štětovnic do 2 roků,do 12 m,do 8 m</t>
  </si>
  <si>
    <t>Desky podkladní  z betonu C 12/15</t>
  </si>
  <si>
    <t>Montáž trubek polyetylenových ve výkopu 90 mm</t>
  </si>
  <si>
    <t>Tlaková zkouška potrubí do DN 125</t>
  </si>
  <si>
    <t>Osazení čerpací šachty z dílů</t>
  </si>
  <si>
    <t>Napojení výtlaku do betonové šachty</t>
  </si>
  <si>
    <t>Různé dokončovací konstrukce a práce inženýrských staveb</t>
  </si>
  <si>
    <t>Zkouška vodotěsnosti beton. nádrže</t>
  </si>
  <si>
    <t>PE 100 s ochranným pláštěm z PP, SDR 17, 90 x 5,4</t>
  </si>
  <si>
    <t>Štěrkopísek 0-8</t>
  </si>
  <si>
    <t>Poklop litinový  D400, 1000x600x80 včetně rámu, uzamykatelný</t>
  </si>
  <si>
    <t>Zabudovaná vložka v Š2 d = 90</t>
  </si>
  <si>
    <t>Jímka PU 1500/2900</t>
  </si>
  <si>
    <t>Prstenec 1500/1600</t>
  </si>
  <si>
    <t>Víko V 1500, atyp - otvor 600 x 1000</t>
  </si>
  <si>
    <t>Doba výstavby:</t>
  </si>
  <si>
    <t>Začátek výstavby:</t>
  </si>
  <si>
    <t>Konec výstavby:</t>
  </si>
  <si>
    <t>Zpracováno dne:</t>
  </si>
  <si>
    <t>M.j.</t>
  </si>
  <si>
    <t>kus</t>
  </si>
  <si>
    <t>kpl</t>
  </si>
  <si>
    <t>m</t>
  </si>
  <si>
    <t>den</t>
  </si>
  <si>
    <t>hod</t>
  </si>
  <si>
    <t>m2</t>
  </si>
  <si>
    <t>m3</t>
  </si>
  <si>
    <t>sada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</si>
  <si>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</si>
  <si>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</si>
  <si>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</si>
  <si>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</si>
  <si>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</si>
  <si>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</si>
  <si>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</si>
  <si>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</si>
  <si>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</si>
  <si>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</si>
  <si>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</si>
  <si>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</si>
  <si>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</t>
  </si>
  <si>
    <t>Vodos Kolín</t>
  </si>
  <si>
    <t>Sadil St.</t>
  </si>
  <si>
    <t>Celkem</t>
  </si>
  <si>
    <t>Hmotnost (t)</t>
  </si>
  <si>
    <t>0</t>
  </si>
  <si>
    <t>Přesuny</t>
  </si>
  <si>
    <t>Typ skupiny</t>
  </si>
  <si>
    <t>MP</t>
  </si>
  <si>
    <t>OM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</si>
  <si>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</si>
  <si>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</si>
  <si>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</si>
  <si>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</si>
  <si>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</si>
  <si>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</si>
  <si>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</si>
  <si>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</si>
  <si>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</si>
  <si>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</si>
  <si>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</si>
  <si>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</si>
  <si>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</si>
  <si>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</si>
  <si>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</si>
  <si>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</si>
  <si>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F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</si>
  <si>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</si>
  <si>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</si>
  <si>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</si>
  <si>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</si>
  <si>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</si>
  <si>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</si>
  <si>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</si>
  <si>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</si>
  <si>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</si>
  <si>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10%</t>
  </si>
  <si>
    <t>Základ 20%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</si>
  <si>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</si>
  <si>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</si>
  <si>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</si>
  <si>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</si>
  <si>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</si>
  <si>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</si>
  <si>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Zaměření skut. prov.</t>
  </si>
  <si>
    <t>DN celkem</t>
  </si>
  <si>
    <t>DPH 10%</t>
  </si>
  <si>
    <t>DPH 20%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</si>
  <si>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</si>
  <si>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</si>
  <si>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</si>
  <si>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</si>
  <si>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</si>
  <si>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</si>
  <si>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</si>
  <si>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</si>
  <si>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</si>
  <si>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</si>
  <si>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</si>
  <si>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</si>
  <si>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</si>
  <si>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</si>
  <si>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</si>
  <si>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</si>
  <si>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</si>
  <si>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Kalhotový kus DN 80 nerez</t>
  </si>
  <si>
    <t>Čerpadlo Q=6,2/s, H=3,3 m se šroubovým oběžným kolem</t>
  </si>
  <si>
    <t>Předrotační nádrž pro samostatné čištění sběrného prostoru</t>
  </si>
  <si>
    <t>Řídící jednotka + GSM Modul</t>
  </si>
  <si>
    <t xml:space="preserve">Venkovní sloupek pro ovládání čerpadel </t>
  </si>
  <si>
    <t>Sada pro ovládání atm. Tlakem - keson</t>
  </si>
  <si>
    <t>Lapač střešních splavenin DN 100, kloub</t>
  </si>
  <si>
    <t>Potrubí PP plnožebrované, 280/250 SN 10, dl. 2 m</t>
  </si>
  <si>
    <t>Potrubí PP plnožebrované, 225/200 SN 10, dl. 2 m</t>
  </si>
  <si>
    <t>Potrubí PP plnožebrované 170/150 SN 10, dl. 2 m</t>
  </si>
  <si>
    <t>Šachtové dno  1000/700/150 vč. těsnění</t>
  </si>
  <si>
    <t>Šachtová skruž 1000/250/120</t>
  </si>
  <si>
    <t>Šachtová skruž 1000/500/120</t>
  </si>
  <si>
    <t>Šachtová skruž 1000/1000/120</t>
  </si>
  <si>
    <t>Šachtový kónus  1000/625/850/120 OKS</t>
  </si>
  <si>
    <t>Zákrytová deska  1000/625/200/D</t>
  </si>
  <si>
    <t>Vyrovnávací prstenec 625/120/120</t>
  </si>
  <si>
    <t>Vyrovnávací prstenec 625/80/120</t>
  </si>
  <si>
    <t>Vyrovnávací prstenec  625/60/120</t>
  </si>
  <si>
    <t>Vyrovnávací prstenec 625/40/120</t>
  </si>
  <si>
    <t>Revizní šachta  400/150</t>
  </si>
  <si>
    <t>Šachtový poklop D 400</t>
  </si>
  <si>
    <t xml:space="preserve">Odbočka 250/150 </t>
  </si>
  <si>
    <t>Odbočka 150/150</t>
  </si>
  <si>
    <t>Koleno DN 150 30°</t>
  </si>
  <si>
    <t>Redukce DN 200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</si>
</sst>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right" vertical="center"/>
      <protection/>
    </xf>
    <xf numFmtId="0" fontId="7" fillId="33" borderId="32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49" fontId="7" fillId="33" borderId="46" xfId="0" applyNumberFormat="1" applyFont="1" applyFill="1" applyBorder="1" applyAlignment="1" applyProtection="1">
      <alignment horizontal="left" vertical="center"/>
      <protection/>
    </xf>
    <xf numFmtId="0" fontId="7" fillId="33" borderId="30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left" vertical="center"/>
      <protection/>
    </xf>
    <xf numFmtId="49" fontId="7" fillId="0" borderId="46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03"/>
  <sheetViews>
    <sheetView tabSelected="1" zoomScalePageLayoutView="0" workbookViewId="0" topLeftCell="A1">
      <selection activeCell="D154" sqref="D154:G154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73.4218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2.75">
      <c r="A2" s="69" t="s">
        <v>1</v>
      </c>
      <c r="B2" s="62"/>
      <c r="C2" s="62"/>
      <c r="D2" s="49" t="s">
        <v>300</v>
      </c>
      <c r="E2" s="58" t="s">
        <v>441</v>
      </c>
      <c r="F2" s="62"/>
      <c r="G2" s="58"/>
      <c r="H2" s="62"/>
      <c r="I2" s="58" t="s">
        <v>461</v>
      </c>
      <c r="J2" s="58" t="s">
        <v>466</v>
      </c>
      <c r="K2" s="62"/>
      <c r="L2" s="63"/>
      <c r="M2" s="23"/>
    </row>
    <row r="3" spans="1:13" ht="12.75">
      <c r="A3" s="70"/>
      <c r="B3" s="59"/>
      <c r="C3" s="59"/>
      <c r="D3" s="73"/>
      <c r="E3" s="59"/>
      <c r="F3" s="59"/>
      <c r="G3" s="59"/>
      <c r="H3" s="59"/>
      <c r="I3" s="59"/>
      <c r="J3" s="59"/>
      <c r="K3" s="59"/>
      <c r="L3" s="64"/>
      <c r="M3" s="23"/>
    </row>
    <row r="4" spans="1:13" ht="12.75">
      <c r="A4" s="71" t="s">
        <v>2</v>
      </c>
      <c r="B4" s="59"/>
      <c r="C4" s="59"/>
      <c r="D4" s="60"/>
      <c r="E4" s="60" t="s">
        <v>442</v>
      </c>
      <c r="F4" s="59"/>
      <c r="G4" s="66"/>
      <c r="H4" s="59"/>
      <c r="I4" s="60" t="s">
        <v>462</v>
      </c>
      <c r="J4" s="60" t="s">
        <v>467</v>
      </c>
      <c r="K4" s="59"/>
      <c r="L4" s="64"/>
      <c r="M4" s="23"/>
    </row>
    <row r="5" spans="1:13" ht="12.75">
      <c r="A5" s="70"/>
      <c r="B5" s="59"/>
      <c r="C5" s="59"/>
      <c r="D5" s="59"/>
      <c r="E5" s="59"/>
      <c r="F5" s="59"/>
      <c r="G5" s="59"/>
      <c r="H5" s="59"/>
      <c r="I5" s="59"/>
      <c r="J5" s="59"/>
      <c r="K5" s="59"/>
      <c r="L5" s="64"/>
      <c r="M5" s="23"/>
    </row>
    <row r="6" spans="1:13" ht="12.75">
      <c r="A6" s="71" t="s">
        <v>3</v>
      </c>
      <c r="B6" s="59"/>
      <c r="C6" s="59"/>
      <c r="D6" s="60" t="s">
        <v>301</v>
      </c>
      <c r="E6" s="60" t="s">
        <v>443</v>
      </c>
      <c r="F6" s="59"/>
      <c r="G6" s="59"/>
      <c r="H6" s="59"/>
      <c r="I6" s="60" t="s">
        <v>463</v>
      </c>
      <c r="J6" s="60"/>
      <c r="K6" s="59"/>
      <c r="L6" s="64"/>
      <c r="M6" s="23"/>
    </row>
    <row r="7" spans="1:13" ht="12.75">
      <c r="A7" s="70"/>
      <c r="B7" s="59"/>
      <c r="C7" s="59"/>
      <c r="D7" s="59"/>
      <c r="E7" s="59"/>
      <c r="F7" s="59"/>
      <c r="G7" s="59"/>
      <c r="H7" s="59"/>
      <c r="I7" s="59"/>
      <c r="J7" s="59"/>
      <c r="K7" s="59"/>
      <c r="L7" s="64"/>
      <c r="M7" s="23"/>
    </row>
    <row r="8" spans="1:13" ht="12.75">
      <c r="A8" s="71" t="s">
        <v>4</v>
      </c>
      <c r="B8" s="59"/>
      <c r="C8" s="59"/>
      <c r="D8" s="60"/>
      <c r="E8" s="60" t="s">
        <v>444</v>
      </c>
      <c r="F8" s="59"/>
      <c r="G8" s="66">
        <v>40892</v>
      </c>
      <c r="H8" s="59"/>
      <c r="I8" s="60" t="s">
        <v>464</v>
      </c>
      <c r="J8" s="60" t="s">
        <v>468</v>
      </c>
      <c r="K8" s="59"/>
      <c r="L8" s="64"/>
      <c r="M8" s="23"/>
    </row>
    <row r="9" spans="1:13" ht="12.75">
      <c r="A9" s="72"/>
      <c r="B9" s="61"/>
      <c r="C9" s="61"/>
      <c r="D9" s="61"/>
      <c r="E9" s="61"/>
      <c r="F9" s="61"/>
      <c r="G9" s="61"/>
      <c r="H9" s="61"/>
      <c r="I9" s="61"/>
      <c r="J9" s="61"/>
      <c r="K9" s="61"/>
      <c r="L9" s="65"/>
      <c r="M9" s="23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456</v>
      </c>
      <c r="H10" s="53" t="s">
        <v>458</v>
      </c>
      <c r="I10" s="54"/>
      <c r="J10" s="55"/>
      <c r="K10" s="53" t="s">
        <v>470</v>
      </c>
      <c r="L10" s="55"/>
      <c r="M10" s="24"/>
    </row>
    <row r="11" spans="1:24" ht="12.75">
      <c r="A11" s="2" t="s">
        <v>6</v>
      </c>
      <c r="B11" s="9" t="s">
        <v>158</v>
      </c>
      <c r="C11" s="9" t="s">
        <v>163</v>
      </c>
      <c r="D11" s="9" t="s">
        <v>302</v>
      </c>
      <c r="E11" s="9" t="s">
        <v>445</v>
      </c>
      <c r="F11" s="12" t="s">
        <v>455</v>
      </c>
      <c r="G11" s="16" t="s">
        <v>457</v>
      </c>
      <c r="H11" s="18" t="s">
        <v>459</v>
      </c>
      <c r="I11" s="19" t="s">
        <v>465</v>
      </c>
      <c r="J11" s="20" t="s">
        <v>469</v>
      </c>
      <c r="K11" s="18" t="s">
        <v>456</v>
      </c>
      <c r="L11" s="20" t="s">
        <v>469</v>
      </c>
      <c r="M11" s="24"/>
      <c r="P11" s="22" t="s">
        <v>472</v>
      </c>
      <c r="Q11" s="22" t="s">
        <v>473</v>
      </c>
      <c r="R11" s="22" t="s">
        <v>479</v>
      </c>
      <c r="S11" s="22" t="s">
        <v>480</v>
      </c>
      <c r="T11" s="22" t="s">
        <v>481</v>
      </c>
      <c r="U11" s="22" t="s">
        <v>482</v>
      </c>
      <c r="V11" s="22" t="s">
        <v>483</v>
      </c>
      <c r="W11" s="22" t="s">
        <v>484</v>
      </c>
      <c r="X11" s="22" t="s">
        <v>485</v>
      </c>
    </row>
    <row r="12" spans="1:12" ht="12.75">
      <c r="A12" s="3"/>
      <c r="B12" s="3"/>
      <c r="C12" s="10"/>
      <c r="D12" s="56" t="s">
        <v>303</v>
      </c>
      <c r="E12" s="57"/>
      <c r="F12" s="57"/>
      <c r="G12" s="57"/>
      <c r="H12" s="26">
        <f>H13+H15</f>
        <v>0</v>
      </c>
      <c r="I12" s="26">
        <f>I13+I15</f>
        <v>0</v>
      </c>
      <c r="J12" s="26">
        <f>H12+I12</f>
        <v>0</v>
      </c>
      <c r="K12" s="21"/>
      <c r="L12" s="26">
        <f>L13+L15</f>
        <v>0.121</v>
      </c>
    </row>
    <row r="13" spans="1:37" ht="12.75">
      <c r="A13" s="4"/>
      <c r="B13" s="4"/>
      <c r="C13" s="11" t="s">
        <v>164</v>
      </c>
      <c r="D13" s="51" t="s">
        <v>304</v>
      </c>
      <c r="E13" s="52"/>
      <c r="F13" s="52"/>
      <c r="G13" s="52"/>
      <c r="H13" s="27">
        <f>SUM(H14:H14)</f>
        <v>0</v>
      </c>
      <c r="I13" s="27">
        <f>SUM(I14:I14)</f>
        <v>0</v>
      </c>
      <c r="J13" s="27">
        <f>H13+I13</f>
        <v>0</v>
      </c>
      <c r="K13" s="22"/>
      <c r="L13" s="27">
        <f>SUM(L14:L14)</f>
        <v>0</v>
      </c>
      <c r="P13" s="27">
        <f>IF(Q13="PR",J13,SUM(O14:O14))</f>
        <v>0</v>
      </c>
      <c r="Q13" s="22" t="s">
        <v>474</v>
      </c>
      <c r="R13" s="27">
        <f>IF(Q13="HS",H13,0)</f>
        <v>0</v>
      </c>
      <c r="S13" s="27">
        <f>IF(Q13="HS",I13-P13,0)</f>
        <v>0</v>
      </c>
      <c r="T13" s="27">
        <f>IF(Q13="PS",H13,0)</f>
        <v>0</v>
      </c>
      <c r="U13" s="27">
        <f>IF(Q13="PS",I13-P13,0)</f>
        <v>0</v>
      </c>
      <c r="V13" s="27">
        <f>IF(Q13="MP",H13,0)</f>
        <v>0</v>
      </c>
      <c r="W13" s="27">
        <f>IF(Q13="MP",I13-P13,0)</f>
        <v>0</v>
      </c>
      <c r="X13" s="27">
        <f>IF(Q13="OM",H13,0)</f>
        <v>0</v>
      </c>
      <c r="Y13" s="22" t="s">
        <v>159</v>
      </c>
      <c r="AI13" s="27">
        <f>SUM(Z14:Z14)</f>
        <v>0</v>
      </c>
      <c r="AJ13" s="27">
        <f>SUM(AA14:AA14)</f>
        <v>0</v>
      </c>
      <c r="AK13" s="27">
        <f>SUM(AB14:AB14)</f>
        <v>0</v>
      </c>
    </row>
    <row r="14" spans="1:32" ht="12.75">
      <c r="A14" s="5" t="s">
        <v>7</v>
      </c>
      <c r="B14" s="5" t="s">
        <v>159</v>
      </c>
      <c r="C14" s="5" t="s">
        <v>165</v>
      </c>
      <c r="D14" s="5" t="s">
        <v>305</v>
      </c>
      <c r="E14" s="5" t="s">
        <v>446</v>
      </c>
      <c r="F14" s="13">
        <v>1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N14" s="25" t="s">
        <v>8</v>
      </c>
      <c r="O14" s="13">
        <f>IF(N14="5",I14,0)</f>
        <v>0</v>
      </c>
      <c r="Z14" s="13">
        <f>IF(AD14=0,J14,0)</f>
        <v>0</v>
      </c>
      <c r="AA14" s="13">
        <f>IF(AD14=10,J14,0)</f>
        <v>0</v>
      </c>
      <c r="AB14" s="13">
        <f>IF(AD14=20,J14,0)</f>
        <v>0</v>
      </c>
      <c r="AD14" s="13">
        <v>20</v>
      </c>
      <c r="AE14" s="13">
        <f>G14*0</f>
        <v>0</v>
      </c>
      <c r="AF14" s="13">
        <f>G14*(1-0)</f>
        <v>0</v>
      </c>
    </row>
    <row r="15" spans="1:37" ht="12.75">
      <c r="A15" s="4"/>
      <c r="B15" s="4"/>
      <c r="C15" s="11"/>
      <c r="D15" s="51" t="s">
        <v>306</v>
      </c>
      <c r="E15" s="52"/>
      <c r="F15" s="52"/>
      <c r="G15" s="52"/>
      <c r="H15" s="27">
        <f>SUM(H16:H34)</f>
        <v>0</v>
      </c>
      <c r="I15" s="27">
        <f>SUM(I16:I34)</f>
        <v>0</v>
      </c>
      <c r="J15" s="27">
        <f>H15+I15</f>
        <v>0</v>
      </c>
      <c r="K15" s="22"/>
      <c r="L15" s="27">
        <f>SUM(L16:L34)</f>
        <v>0.121</v>
      </c>
      <c r="P15" s="27">
        <f>IF(Q15="PR",J15,SUM(O16:O34))</f>
        <v>0</v>
      </c>
      <c r="Q15" s="22" t="s">
        <v>475</v>
      </c>
      <c r="R15" s="27">
        <f>IF(Q15="HS",H15,0)</f>
        <v>0</v>
      </c>
      <c r="S15" s="27">
        <f>IF(Q15="HS",I15-P15,0)</f>
        <v>0</v>
      </c>
      <c r="T15" s="27">
        <f>IF(Q15="PS",H15,0)</f>
        <v>0</v>
      </c>
      <c r="U15" s="27">
        <f>IF(Q15="PS",I15-P15,0)</f>
        <v>0</v>
      </c>
      <c r="V15" s="27">
        <f>IF(Q15="MP",H15,0)</f>
        <v>0</v>
      </c>
      <c r="W15" s="27">
        <f>IF(Q15="MP",I15-P15,0)</f>
        <v>0</v>
      </c>
      <c r="X15" s="27">
        <f>IF(Q15="OM",H15,0)</f>
        <v>0</v>
      </c>
      <c r="Y15" s="22" t="s">
        <v>159</v>
      </c>
      <c r="AI15" s="27">
        <f>SUM(Z16:Z34)</f>
        <v>0</v>
      </c>
      <c r="AJ15" s="27">
        <f>SUM(AA16:AA34)</f>
        <v>0</v>
      </c>
      <c r="AK15" s="27">
        <f>SUM(AB16:AB34)</f>
        <v>0</v>
      </c>
    </row>
    <row r="16" spans="1:32" ht="12.75">
      <c r="A16" s="5" t="s">
        <v>8</v>
      </c>
      <c r="B16" s="5" t="s">
        <v>159</v>
      </c>
      <c r="C16" s="5" t="s">
        <v>166</v>
      </c>
      <c r="D16" s="5" t="s">
        <v>532</v>
      </c>
      <c r="E16" s="5" t="s">
        <v>446</v>
      </c>
      <c r="F16" s="13">
        <v>2</v>
      </c>
      <c r="H16" s="13">
        <f aca="true" t="shared" si="0" ref="H16:H34">ROUND(F16*AE16,2)</f>
        <v>0</v>
      </c>
      <c r="I16" s="13">
        <f aca="true" t="shared" si="1" ref="I16:I34">J16-H16</f>
        <v>0</v>
      </c>
      <c r="J16" s="13">
        <f aca="true" t="shared" si="2" ref="J16:J34">ROUND(F16*G16,2)</f>
        <v>0</v>
      </c>
      <c r="K16" s="13">
        <v>0.06</v>
      </c>
      <c r="L16" s="13">
        <f aca="true" t="shared" si="3" ref="L16:L34">F16*K16</f>
        <v>0.12</v>
      </c>
      <c r="N16" s="25" t="s">
        <v>471</v>
      </c>
      <c r="O16" s="13">
        <f aca="true" t="shared" si="4" ref="O16:O34">IF(N16="5",I16,0)</f>
        <v>0</v>
      </c>
      <c r="Z16" s="13">
        <f aca="true" t="shared" si="5" ref="Z16:Z34">IF(AD16=0,J16,0)</f>
        <v>0</v>
      </c>
      <c r="AA16" s="13">
        <f aca="true" t="shared" si="6" ref="AA16:AA34">IF(AD16=10,J16,0)</f>
        <v>0</v>
      </c>
      <c r="AB16" s="13">
        <f aca="true" t="shared" si="7" ref="AB16:AB34">IF(AD16=20,J16,0)</f>
        <v>0</v>
      </c>
      <c r="AD16" s="13">
        <v>20</v>
      </c>
      <c r="AE16" s="13">
        <f aca="true" t="shared" si="8" ref="AE16:AE34">G16*1</f>
        <v>0</v>
      </c>
      <c r="AF16" s="13">
        <f aca="true" t="shared" si="9" ref="AF16:AF34">G16*(1-1)</f>
        <v>0</v>
      </c>
    </row>
    <row r="17" spans="1:32" ht="12.75">
      <c r="A17" s="5" t="s">
        <v>9</v>
      </c>
      <c r="B17" s="5" t="s">
        <v>159</v>
      </c>
      <c r="C17" s="5" t="s">
        <v>167</v>
      </c>
      <c r="D17" s="5" t="s">
        <v>307</v>
      </c>
      <c r="E17" s="5" t="s">
        <v>446</v>
      </c>
      <c r="F17" s="13">
        <v>1</v>
      </c>
      <c r="H17" s="13">
        <f t="shared" si="0"/>
        <v>0</v>
      </c>
      <c r="I17" s="13">
        <f t="shared" si="1"/>
        <v>0</v>
      </c>
      <c r="J17" s="13">
        <f t="shared" si="2"/>
        <v>0</v>
      </c>
      <c r="K17" s="13">
        <v>0</v>
      </c>
      <c r="L17" s="13">
        <f t="shared" si="3"/>
        <v>0</v>
      </c>
      <c r="N17" s="25" t="s">
        <v>471</v>
      </c>
      <c r="O17" s="13">
        <f t="shared" si="4"/>
        <v>0</v>
      </c>
      <c r="Z17" s="13">
        <f t="shared" si="5"/>
        <v>0</v>
      </c>
      <c r="AA17" s="13">
        <f t="shared" si="6"/>
        <v>0</v>
      </c>
      <c r="AB17" s="13">
        <f t="shared" si="7"/>
        <v>0</v>
      </c>
      <c r="AD17" s="13">
        <v>20</v>
      </c>
      <c r="AE17" s="13">
        <f t="shared" si="8"/>
        <v>0</v>
      </c>
      <c r="AF17" s="13">
        <f t="shared" si="9"/>
        <v>0</v>
      </c>
    </row>
    <row r="18" spans="1:32" ht="12.75">
      <c r="A18" s="5" t="s">
        <v>10</v>
      </c>
      <c r="B18" s="5" t="s">
        <v>159</v>
      </c>
      <c r="C18" s="5" t="s">
        <v>168</v>
      </c>
      <c r="D18" s="5" t="s">
        <v>533</v>
      </c>
      <c r="E18" s="5" t="s">
        <v>447</v>
      </c>
      <c r="F18" s="13">
        <v>1</v>
      </c>
      <c r="H18" s="13">
        <f t="shared" si="0"/>
        <v>0</v>
      </c>
      <c r="I18" s="13">
        <f t="shared" si="1"/>
        <v>0</v>
      </c>
      <c r="J18" s="13">
        <f t="shared" si="2"/>
        <v>0</v>
      </c>
      <c r="K18" s="13">
        <v>0</v>
      </c>
      <c r="L18" s="13">
        <f t="shared" si="3"/>
        <v>0</v>
      </c>
      <c r="N18" s="25" t="s">
        <v>471</v>
      </c>
      <c r="O18" s="13">
        <f t="shared" si="4"/>
        <v>0</v>
      </c>
      <c r="Z18" s="13">
        <f t="shared" si="5"/>
        <v>0</v>
      </c>
      <c r="AA18" s="13">
        <f t="shared" si="6"/>
        <v>0</v>
      </c>
      <c r="AB18" s="13">
        <f t="shared" si="7"/>
        <v>0</v>
      </c>
      <c r="AD18" s="13">
        <v>20</v>
      </c>
      <c r="AE18" s="13">
        <f t="shared" si="8"/>
        <v>0</v>
      </c>
      <c r="AF18" s="13">
        <f t="shared" si="9"/>
        <v>0</v>
      </c>
    </row>
    <row r="19" spans="1:32" ht="12.75">
      <c r="A19" s="5" t="s">
        <v>11</v>
      </c>
      <c r="B19" s="5" t="s">
        <v>159</v>
      </c>
      <c r="C19" s="5" t="s">
        <v>169</v>
      </c>
      <c r="D19" s="5" t="s">
        <v>308</v>
      </c>
      <c r="E19" s="5" t="s">
        <v>446</v>
      </c>
      <c r="F19" s="13">
        <v>2</v>
      </c>
      <c r="H19" s="13">
        <f t="shared" si="0"/>
        <v>0</v>
      </c>
      <c r="I19" s="13">
        <f t="shared" si="1"/>
        <v>0</v>
      </c>
      <c r="J19" s="13">
        <f t="shared" si="2"/>
        <v>0</v>
      </c>
      <c r="K19" s="13">
        <v>0</v>
      </c>
      <c r="L19" s="13">
        <f t="shared" si="3"/>
        <v>0</v>
      </c>
      <c r="N19" s="25" t="s">
        <v>471</v>
      </c>
      <c r="O19" s="13">
        <f t="shared" si="4"/>
        <v>0</v>
      </c>
      <c r="Z19" s="13">
        <f t="shared" si="5"/>
        <v>0</v>
      </c>
      <c r="AA19" s="13">
        <f t="shared" si="6"/>
        <v>0</v>
      </c>
      <c r="AB19" s="13">
        <f t="shared" si="7"/>
        <v>0</v>
      </c>
      <c r="AD19" s="13">
        <v>20</v>
      </c>
      <c r="AE19" s="13">
        <f t="shared" si="8"/>
        <v>0</v>
      </c>
      <c r="AF19" s="13">
        <f t="shared" si="9"/>
        <v>0</v>
      </c>
    </row>
    <row r="20" spans="1:32" ht="12.75">
      <c r="A20" s="5" t="s">
        <v>12</v>
      </c>
      <c r="B20" s="5" t="s">
        <v>159</v>
      </c>
      <c r="C20" s="5" t="s">
        <v>170</v>
      </c>
      <c r="D20" s="5" t="s">
        <v>534</v>
      </c>
      <c r="E20" s="5" t="s">
        <v>446</v>
      </c>
      <c r="F20" s="13">
        <v>1</v>
      </c>
      <c r="H20" s="13">
        <f t="shared" si="0"/>
        <v>0</v>
      </c>
      <c r="I20" s="13">
        <f t="shared" si="1"/>
        <v>0</v>
      </c>
      <c r="J20" s="13">
        <f t="shared" si="2"/>
        <v>0</v>
      </c>
      <c r="K20" s="13">
        <v>0.001</v>
      </c>
      <c r="L20" s="13">
        <f t="shared" si="3"/>
        <v>0.001</v>
      </c>
      <c r="N20" s="25" t="s">
        <v>471</v>
      </c>
      <c r="O20" s="13">
        <f t="shared" si="4"/>
        <v>0</v>
      </c>
      <c r="Z20" s="13">
        <f t="shared" si="5"/>
        <v>0</v>
      </c>
      <c r="AA20" s="13">
        <f t="shared" si="6"/>
        <v>0</v>
      </c>
      <c r="AB20" s="13">
        <f t="shared" si="7"/>
        <v>0</v>
      </c>
      <c r="AD20" s="13">
        <v>20</v>
      </c>
      <c r="AE20" s="13">
        <f t="shared" si="8"/>
        <v>0</v>
      </c>
      <c r="AF20" s="13">
        <f t="shared" si="9"/>
        <v>0</v>
      </c>
    </row>
    <row r="21" spans="1:32" ht="12.75">
      <c r="A21" s="5" t="s">
        <v>13</v>
      </c>
      <c r="B21" s="5" t="s">
        <v>159</v>
      </c>
      <c r="C21" s="5" t="s">
        <v>171</v>
      </c>
      <c r="D21" s="5" t="s">
        <v>536</v>
      </c>
      <c r="E21" s="5" t="s">
        <v>446</v>
      </c>
      <c r="F21" s="13">
        <v>1</v>
      </c>
      <c r="H21" s="13">
        <f t="shared" si="0"/>
        <v>0</v>
      </c>
      <c r="I21" s="13">
        <f t="shared" si="1"/>
        <v>0</v>
      </c>
      <c r="J21" s="13">
        <f t="shared" si="2"/>
        <v>0</v>
      </c>
      <c r="K21" s="13">
        <v>0</v>
      </c>
      <c r="L21" s="13">
        <f t="shared" si="3"/>
        <v>0</v>
      </c>
      <c r="N21" s="25" t="s">
        <v>471</v>
      </c>
      <c r="O21" s="13">
        <f t="shared" si="4"/>
        <v>0</v>
      </c>
      <c r="Z21" s="13">
        <f t="shared" si="5"/>
        <v>0</v>
      </c>
      <c r="AA21" s="13">
        <f t="shared" si="6"/>
        <v>0</v>
      </c>
      <c r="AB21" s="13">
        <f t="shared" si="7"/>
        <v>0</v>
      </c>
      <c r="AD21" s="13">
        <v>20</v>
      </c>
      <c r="AE21" s="13">
        <f t="shared" si="8"/>
        <v>0</v>
      </c>
      <c r="AF21" s="13">
        <f t="shared" si="9"/>
        <v>0</v>
      </c>
    </row>
    <row r="22" spans="1:32" ht="12.75">
      <c r="A22" s="5" t="s">
        <v>14</v>
      </c>
      <c r="B22" s="5" t="s">
        <v>159</v>
      </c>
      <c r="C22" s="5" t="s">
        <v>172</v>
      </c>
      <c r="D22" s="5" t="s">
        <v>535</v>
      </c>
      <c r="E22" s="5" t="s">
        <v>446</v>
      </c>
      <c r="F22" s="13">
        <v>1</v>
      </c>
      <c r="H22" s="13">
        <f t="shared" si="0"/>
        <v>0</v>
      </c>
      <c r="I22" s="13">
        <f t="shared" si="1"/>
        <v>0</v>
      </c>
      <c r="J22" s="13">
        <f t="shared" si="2"/>
        <v>0</v>
      </c>
      <c r="K22" s="13">
        <v>0</v>
      </c>
      <c r="L22" s="13">
        <f t="shared" si="3"/>
        <v>0</v>
      </c>
      <c r="N22" s="25" t="s">
        <v>471</v>
      </c>
      <c r="O22" s="13">
        <f t="shared" si="4"/>
        <v>0</v>
      </c>
      <c r="Z22" s="13">
        <f t="shared" si="5"/>
        <v>0</v>
      </c>
      <c r="AA22" s="13">
        <f t="shared" si="6"/>
        <v>0</v>
      </c>
      <c r="AB22" s="13">
        <f t="shared" si="7"/>
        <v>0</v>
      </c>
      <c r="AD22" s="13">
        <v>20</v>
      </c>
      <c r="AE22" s="13">
        <f t="shared" si="8"/>
        <v>0</v>
      </c>
      <c r="AF22" s="13">
        <f t="shared" si="9"/>
        <v>0</v>
      </c>
    </row>
    <row r="23" spans="1:32" ht="12.75">
      <c r="A23" s="5" t="s">
        <v>15</v>
      </c>
      <c r="B23" s="5" t="s">
        <v>159</v>
      </c>
      <c r="C23" s="5" t="s">
        <v>173</v>
      </c>
      <c r="D23" s="5" t="s">
        <v>309</v>
      </c>
      <c r="E23" s="5" t="s">
        <v>446</v>
      </c>
      <c r="F23" s="13">
        <v>4</v>
      </c>
      <c r="H23" s="13">
        <f t="shared" si="0"/>
        <v>0</v>
      </c>
      <c r="I23" s="13">
        <f t="shared" si="1"/>
        <v>0</v>
      </c>
      <c r="J23" s="13">
        <f t="shared" si="2"/>
        <v>0</v>
      </c>
      <c r="K23" s="13">
        <v>0</v>
      </c>
      <c r="L23" s="13">
        <f t="shared" si="3"/>
        <v>0</v>
      </c>
      <c r="N23" s="25" t="s">
        <v>471</v>
      </c>
      <c r="O23" s="13">
        <f t="shared" si="4"/>
        <v>0</v>
      </c>
      <c r="Z23" s="13">
        <f t="shared" si="5"/>
        <v>0</v>
      </c>
      <c r="AA23" s="13">
        <f t="shared" si="6"/>
        <v>0</v>
      </c>
      <c r="AB23" s="13">
        <f t="shared" si="7"/>
        <v>0</v>
      </c>
      <c r="AD23" s="13">
        <v>20</v>
      </c>
      <c r="AE23" s="13">
        <f t="shared" si="8"/>
        <v>0</v>
      </c>
      <c r="AF23" s="13">
        <f t="shared" si="9"/>
        <v>0</v>
      </c>
    </row>
    <row r="24" spans="1:32" ht="12.75">
      <c r="A24" s="5" t="s">
        <v>16</v>
      </c>
      <c r="B24" s="5" t="s">
        <v>159</v>
      </c>
      <c r="C24" s="5" t="s">
        <v>174</v>
      </c>
      <c r="D24" s="5" t="s">
        <v>310</v>
      </c>
      <c r="E24" s="5" t="s">
        <v>446</v>
      </c>
      <c r="F24" s="13">
        <v>2</v>
      </c>
      <c r="H24" s="13">
        <f t="shared" si="0"/>
        <v>0</v>
      </c>
      <c r="I24" s="13">
        <f t="shared" si="1"/>
        <v>0</v>
      </c>
      <c r="J24" s="13">
        <f t="shared" si="2"/>
        <v>0</v>
      </c>
      <c r="K24" s="13">
        <v>0</v>
      </c>
      <c r="L24" s="13">
        <f t="shared" si="3"/>
        <v>0</v>
      </c>
      <c r="N24" s="25" t="s">
        <v>471</v>
      </c>
      <c r="O24" s="13">
        <f t="shared" si="4"/>
        <v>0</v>
      </c>
      <c r="Z24" s="13">
        <f t="shared" si="5"/>
        <v>0</v>
      </c>
      <c r="AA24" s="13">
        <f t="shared" si="6"/>
        <v>0</v>
      </c>
      <c r="AB24" s="13">
        <f t="shared" si="7"/>
        <v>0</v>
      </c>
      <c r="AD24" s="13">
        <v>20</v>
      </c>
      <c r="AE24" s="13">
        <f t="shared" si="8"/>
        <v>0</v>
      </c>
      <c r="AF24" s="13">
        <f t="shared" si="9"/>
        <v>0</v>
      </c>
    </row>
    <row r="25" spans="1:32" ht="12.75">
      <c r="A25" s="5" t="s">
        <v>17</v>
      </c>
      <c r="B25" s="5" t="s">
        <v>159</v>
      </c>
      <c r="C25" s="5" t="s">
        <v>175</v>
      </c>
      <c r="D25" s="5" t="s">
        <v>311</v>
      </c>
      <c r="E25" s="5" t="s">
        <v>446</v>
      </c>
      <c r="F25" s="13">
        <v>2</v>
      </c>
      <c r="H25" s="13">
        <f t="shared" si="0"/>
        <v>0</v>
      </c>
      <c r="I25" s="13">
        <f t="shared" si="1"/>
        <v>0</v>
      </c>
      <c r="J25" s="13">
        <f t="shared" si="2"/>
        <v>0</v>
      </c>
      <c r="K25" s="13">
        <v>0</v>
      </c>
      <c r="L25" s="13">
        <f t="shared" si="3"/>
        <v>0</v>
      </c>
      <c r="N25" s="25" t="s">
        <v>471</v>
      </c>
      <c r="O25" s="13">
        <f t="shared" si="4"/>
        <v>0</v>
      </c>
      <c r="Z25" s="13">
        <f t="shared" si="5"/>
        <v>0</v>
      </c>
      <c r="AA25" s="13">
        <f t="shared" si="6"/>
        <v>0</v>
      </c>
      <c r="AB25" s="13">
        <f t="shared" si="7"/>
        <v>0</v>
      </c>
      <c r="AD25" s="13">
        <v>20</v>
      </c>
      <c r="AE25" s="13">
        <f t="shared" si="8"/>
        <v>0</v>
      </c>
      <c r="AF25" s="13">
        <f t="shared" si="9"/>
        <v>0</v>
      </c>
    </row>
    <row r="26" spans="1:32" ht="12.75">
      <c r="A26" s="5" t="s">
        <v>18</v>
      </c>
      <c r="B26" s="5" t="s">
        <v>159</v>
      </c>
      <c r="C26" s="5" t="s">
        <v>176</v>
      </c>
      <c r="D26" s="5" t="s">
        <v>312</v>
      </c>
      <c r="E26" s="5" t="s">
        <v>447</v>
      </c>
      <c r="F26" s="13">
        <v>1</v>
      </c>
      <c r="H26" s="13">
        <f t="shared" si="0"/>
        <v>0</v>
      </c>
      <c r="I26" s="13">
        <f t="shared" si="1"/>
        <v>0</v>
      </c>
      <c r="J26" s="13">
        <f t="shared" si="2"/>
        <v>0</v>
      </c>
      <c r="K26" s="13">
        <v>0</v>
      </c>
      <c r="L26" s="13">
        <f t="shared" si="3"/>
        <v>0</v>
      </c>
      <c r="N26" s="25" t="s">
        <v>471</v>
      </c>
      <c r="O26" s="13">
        <f t="shared" si="4"/>
        <v>0</v>
      </c>
      <c r="Z26" s="13">
        <f t="shared" si="5"/>
        <v>0</v>
      </c>
      <c r="AA26" s="13">
        <f t="shared" si="6"/>
        <v>0</v>
      </c>
      <c r="AB26" s="13">
        <f t="shared" si="7"/>
        <v>0</v>
      </c>
      <c r="AD26" s="13">
        <v>20</v>
      </c>
      <c r="AE26" s="13">
        <f t="shared" si="8"/>
        <v>0</v>
      </c>
      <c r="AF26" s="13">
        <f t="shared" si="9"/>
        <v>0</v>
      </c>
    </row>
    <row r="27" spans="1:32" ht="12.75">
      <c r="A27" s="5" t="s">
        <v>19</v>
      </c>
      <c r="B27" s="5" t="s">
        <v>159</v>
      </c>
      <c r="C27" s="5" t="s">
        <v>177</v>
      </c>
      <c r="D27" s="5" t="s">
        <v>313</v>
      </c>
      <c r="E27" s="5" t="s">
        <v>447</v>
      </c>
      <c r="F27" s="13">
        <v>1</v>
      </c>
      <c r="H27" s="13">
        <f t="shared" si="0"/>
        <v>0</v>
      </c>
      <c r="I27" s="13">
        <f t="shared" si="1"/>
        <v>0</v>
      </c>
      <c r="J27" s="13">
        <f t="shared" si="2"/>
        <v>0</v>
      </c>
      <c r="K27" s="13">
        <v>0</v>
      </c>
      <c r="L27" s="13">
        <f t="shared" si="3"/>
        <v>0</v>
      </c>
      <c r="N27" s="25" t="s">
        <v>471</v>
      </c>
      <c r="O27" s="13">
        <f t="shared" si="4"/>
        <v>0</v>
      </c>
      <c r="Z27" s="13">
        <f t="shared" si="5"/>
        <v>0</v>
      </c>
      <c r="AA27" s="13">
        <f t="shared" si="6"/>
        <v>0</v>
      </c>
      <c r="AB27" s="13">
        <f t="shared" si="7"/>
        <v>0</v>
      </c>
      <c r="AD27" s="13">
        <v>20</v>
      </c>
      <c r="AE27" s="13">
        <f t="shared" si="8"/>
        <v>0</v>
      </c>
      <c r="AF27" s="13">
        <f t="shared" si="9"/>
        <v>0</v>
      </c>
    </row>
    <row r="28" spans="1:32" ht="12.75">
      <c r="A28" s="5" t="s">
        <v>20</v>
      </c>
      <c r="B28" s="5" t="s">
        <v>159</v>
      </c>
      <c r="C28" s="5" t="s">
        <v>178</v>
      </c>
      <c r="D28" s="5" t="s">
        <v>531</v>
      </c>
      <c r="E28" s="5" t="s">
        <v>446</v>
      </c>
      <c r="F28" s="13">
        <v>1</v>
      </c>
      <c r="H28" s="13">
        <f t="shared" si="0"/>
        <v>0</v>
      </c>
      <c r="I28" s="13">
        <f t="shared" si="1"/>
        <v>0</v>
      </c>
      <c r="J28" s="13">
        <f t="shared" si="2"/>
        <v>0</v>
      </c>
      <c r="K28" s="13">
        <v>0</v>
      </c>
      <c r="L28" s="13">
        <f t="shared" si="3"/>
        <v>0</v>
      </c>
      <c r="N28" s="25" t="s">
        <v>471</v>
      </c>
      <c r="O28" s="13">
        <f t="shared" si="4"/>
        <v>0</v>
      </c>
      <c r="Z28" s="13">
        <f t="shared" si="5"/>
        <v>0</v>
      </c>
      <c r="AA28" s="13">
        <f t="shared" si="6"/>
        <v>0</v>
      </c>
      <c r="AB28" s="13">
        <f t="shared" si="7"/>
        <v>0</v>
      </c>
      <c r="AD28" s="13">
        <v>20</v>
      </c>
      <c r="AE28" s="13">
        <f t="shared" si="8"/>
        <v>0</v>
      </c>
      <c r="AF28" s="13">
        <f t="shared" si="9"/>
        <v>0</v>
      </c>
    </row>
    <row r="29" spans="1:32" ht="12.75">
      <c r="A29" s="5" t="s">
        <v>21</v>
      </c>
      <c r="B29" s="5" t="s">
        <v>159</v>
      </c>
      <c r="C29" s="5" t="s">
        <v>179</v>
      </c>
      <c r="D29" s="5" t="s">
        <v>314</v>
      </c>
      <c r="E29" s="5" t="s">
        <v>446</v>
      </c>
      <c r="F29" s="13">
        <v>1</v>
      </c>
      <c r="H29" s="13">
        <f t="shared" si="0"/>
        <v>0</v>
      </c>
      <c r="I29" s="13">
        <f t="shared" si="1"/>
        <v>0</v>
      </c>
      <c r="J29" s="13">
        <f t="shared" si="2"/>
        <v>0</v>
      </c>
      <c r="K29" s="13">
        <v>0</v>
      </c>
      <c r="L29" s="13">
        <f t="shared" si="3"/>
        <v>0</v>
      </c>
      <c r="N29" s="25" t="s">
        <v>471</v>
      </c>
      <c r="O29" s="13">
        <f t="shared" si="4"/>
        <v>0</v>
      </c>
      <c r="Z29" s="13">
        <f t="shared" si="5"/>
        <v>0</v>
      </c>
      <c r="AA29" s="13">
        <f t="shared" si="6"/>
        <v>0</v>
      </c>
      <c r="AB29" s="13">
        <f t="shared" si="7"/>
        <v>0</v>
      </c>
      <c r="AD29" s="13">
        <v>20</v>
      </c>
      <c r="AE29" s="13">
        <f t="shared" si="8"/>
        <v>0</v>
      </c>
      <c r="AF29" s="13">
        <f t="shared" si="9"/>
        <v>0</v>
      </c>
    </row>
    <row r="30" spans="1:32" ht="12.75">
      <c r="A30" s="5" t="s">
        <v>22</v>
      </c>
      <c r="B30" s="5" t="s">
        <v>159</v>
      </c>
      <c r="C30" s="5" t="s">
        <v>180</v>
      </c>
      <c r="D30" s="5" t="s">
        <v>315</v>
      </c>
      <c r="E30" s="5" t="s">
        <v>446</v>
      </c>
      <c r="F30" s="13">
        <v>2</v>
      </c>
      <c r="H30" s="13">
        <f t="shared" si="0"/>
        <v>0</v>
      </c>
      <c r="I30" s="13">
        <f t="shared" si="1"/>
        <v>0</v>
      </c>
      <c r="J30" s="13">
        <f t="shared" si="2"/>
        <v>0</v>
      </c>
      <c r="K30" s="13">
        <v>0</v>
      </c>
      <c r="L30" s="13">
        <f t="shared" si="3"/>
        <v>0</v>
      </c>
      <c r="N30" s="25" t="s">
        <v>471</v>
      </c>
      <c r="O30" s="13">
        <f t="shared" si="4"/>
        <v>0</v>
      </c>
      <c r="Z30" s="13">
        <f t="shared" si="5"/>
        <v>0</v>
      </c>
      <c r="AA30" s="13">
        <f t="shared" si="6"/>
        <v>0</v>
      </c>
      <c r="AB30" s="13">
        <f t="shared" si="7"/>
        <v>0</v>
      </c>
      <c r="AD30" s="13">
        <v>20</v>
      </c>
      <c r="AE30" s="13">
        <f t="shared" si="8"/>
        <v>0</v>
      </c>
      <c r="AF30" s="13">
        <f t="shared" si="9"/>
        <v>0</v>
      </c>
    </row>
    <row r="31" spans="1:32" ht="12.75">
      <c r="A31" s="5" t="s">
        <v>23</v>
      </c>
      <c r="B31" s="5" t="s">
        <v>159</v>
      </c>
      <c r="C31" s="5" t="s">
        <v>181</v>
      </c>
      <c r="D31" s="5" t="s">
        <v>316</v>
      </c>
      <c r="E31" s="5" t="s">
        <v>446</v>
      </c>
      <c r="F31" s="13">
        <v>1</v>
      </c>
      <c r="H31" s="13">
        <f t="shared" si="0"/>
        <v>0</v>
      </c>
      <c r="I31" s="13">
        <f t="shared" si="1"/>
        <v>0</v>
      </c>
      <c r="J31" s="13">
        <f t="shared" si="2"/>
        <v>0</v>
      </c>
      <c r="K31" s="13">
        <v>0</v>
      </c>
      <c r="L31" s="13">
        <f t="shared" si="3"/>
        <v>0</v>
      </c>
      <c r="N31" s="25" t="s">
        <v>471</v>
      </c>
      <c r="O31" s="13">
        <f t="shared" si="4"/>
        <v>0</v>
      </c>
      <c r="Z31" s="13">
        <f t="shared" si="5"/>
        <v>0</v>
      </c>
      <c r="AA31" s="13">
        <f t="shared" si="6"/>
        <v>0</v>
      </c>
      <c r="AB31" s="13">
        <f t="shared" si="7"/>
        <v>0</v>
      </c>
      <c r="AD31" s="13">
        <v>20</v>
      </c>
      <c r="AE31" s="13">
        <f t="shared" si="8"/>
        <v>0</v>
      </c>
      <c r="AF31" s="13">
        <f t="shared" si="9"/>
        <v>0</v>
      </c>
    </row>
    <row r="32" spans="1:32" ht="12.75">
      <c r="A32" s="5" t="s">
        <v>24</v>
      </c>
      <c r="B32" s="5" t="s">
        <v>159</v>
      </c>
      <c r="C32" s="5" t="s">
        <v>182</v>
      </c>
      <c r="D32" s="5" t="s">
        <v>317</v>
      </c>
      <c r="E32" s="5" t="s">
        <v>446</v>
      </c>
      <c r="F32" s="13">
        <v>1</v>
      </c>
      <c r="H32" s="13">
        <f t="shared" si="0"/>
        <v>0</v>
      </c>
      <c r="I32" s="13">
        <f t="shared" si="1"/>
        <v>0</v>
      </c>
      <c r="J32" s="13">
        <f t="shared" si="2"/>
        <v>0</v>
      </c>
      <c r="K32" s="13">
        <v>0</v>
      </c>
      <c r="L32" s="13">
        <f t="shared" si="3"/>
        <v>0</v>
      </c>
      <c r="N32" s="25" t="s">
        <v>471</v>
      </c>
      <c r="O32" s="13">
        <f t="shared" si="4"/>
        <v>0</v>
      </c>
      <c r="Z32" s="13">
        <f t="shared" si="5"/>
        <v>0</v>
      </c>
      <c r="AA32" s="13">
        <f t="shared" si="6"/>
        <v>0</v>
      </c>
      <c r="AB32" s="13">
        <f t="shared" si="7"/>
        <v>0</v>
      </c>
      <c r="AD32" s="13">
        <v>20</v>
      </c>
      <c r="AE32" s="13">
        <f t="shared" si="8"/>
        <v>0</v>
      </c>
      <c r="AF32" s="13">
        <f t="shared" si="9"/>
        <v>0</v>
      </c>
    </row>
    <row r="33" spans="1:32" ht="12.75">
      <c r="A33" s="5" t="s">
        <v>25</v>
      </c>
      <c r="B33" s="5" t="s">
        <v>159</v>
      </c>
      <c r="C33" s="5" t="s">
        <v>183</v>
      </c>
      <c r="D33" s="5" t="s">
        <v>318</v>
      </c>
      <c r="E33" s="5" t="s">
        <v>448</v>
      </c>
      <c r="F33" s="13">
        <v>7</v>
      </c>
      <c r="H33" s="13">
        <f t="shared" si="0"/>
        <v>0</v>
      </c>
      <c r="I33" s="13">
        <f t="shared" si="1"/>
        <v>0</v>
      </c>
      <c r="J33" s="13">
        <f t="shared" si="2"/>
        <v>0</v>
      </c>
      <c r="K33" s="13">
        <v>0</v>
      </c>
      <c r="L33" s="13">
        <f t="shared" si="3"/>
        <v>0</v>
      </c>
      <c r="N33" s="25" t="s">
        <v>471</v>
      </c>
      <c r="O33" s="13">
        <f t="shared" si="4"/>
        <v>0</v>
      </c>
      <c r="Z33" s="13">
        <f t="shared" si="5"/>
        <v>0</v>
      </c>
      <c r="AA33" s="13">
        <f t="shared" si="6"/>
        <v>0</v>
      </c>
      <c r="AB33" s="13">
        <f t="shared" si="7"/>
        <v>0</v>
      </c>
      <c r="AD33" s="13">
        <v>20</v>
      </c>
      <c r="AE33" s="13">
        <f t="shared" si="8"/>
        <v>0</v>
      </c>
      <c r="AF33" s="13">
        <f t="shared" si="9"/>
        <v>0</v>
      </c>
    </row>
    <row r="34" spans="1:32" ht="12.75">
      <c r="A34" s="5" t="s">
        <v>26</v>
      </c>
      <c r="B34" s="5" t="s">
        <v>159</v>
      </c>
      <c r="C34" s="5" t="s">
        <v>184</v>
      </c>
      <c r="D34" s="5" t="s">
        <v>319</v>
      </c>
      <c r="E34" s="5" t="s">
        <v>448</v>
      </c>
      <c r="F34" s="13">
        <v>3.5</v>
      </c>
      <c r="H34" s="13">
        <f t="shared" si="0"/>
        <v>0</v>
      </c>
      <c r="I34" s="13">
        <f t="shared" si="1"/>
        <v>0</v>
      </c>
      <c r="J34" s="13">
        <f t="shared" si="2"/>
        <v>0</v>
      </c>
      <c r="K34" s="13">
        <v>0</v>
      </c>
      <c r="L34" s="13">
        <f t="shared" si="3"/>
        <v>0</v>
      </c>
      <c r="N34" s="25" t="s">
        <v>471</v>
      </c>
      <c r="O34" s="13">
        <f t="shared" si="4"/>
        <v>0</v>
      </c>
      <c r="Z34" s="13">
        <f t="shared" si="5"/>
        <v>0</v>
      </c>
      <c r="AA34" s="13">
        <f t="shared" si="6"/>
        <v>0</v>
      </c>
      <c r="AB34" s="13">
        <f t="shared" si="7"/>
        <v>0</v>
      </c>
      <c r="AD34" s="13">
        <v>20</v>
      </c>
      <c r="AE34" s="13">
        <f t="shared" si="8"/>
        <v>0</v>
      </c>
      <c r="AF34" s="13">
        <f t="shared" si="9"/>
        <v>0</v>
      </c>
    </row>
    <row r="35" spans="1:12" ht="12.75">
      <c r="A35" s="4"/>
      <c r="B35" s="4"/>
      <c r="C35" s="11"/>
      <c r="D35" s="51" t="s">
        <v>320</v>
      </c>
      <c r="E35" s="52"/>
      <c r="F35" s="52"/>
      <c r="G35" s="52"/>
      <c r="H35" s="27">
        <f>H36+H38</f>
        <v>0</v>
      </c>
      <c r="I35" s="27">
        <f>I36+I38</f>
        <v>0</v>
      </c>
      <c r="J35" s="27">
        <f>H35+I35</f>
        <v>0</v>
      </c>
      <c r="K35" s="22"/>
      <c r="L35" s="27">
        <f>L36+L38</f>
        <v>0</v>
      </c>
    </row>
    <row r="36" spans="1:37" ht="12.75">
      <c r="A36" s="4"/>
      <c r="B36" s="4"/>
      <c r="C36" s="11" t="s">
        <v>185</v>
      </c>
      <c r="D36" s="51" t="s">
        <v>321</v>
      </c>
      <c r="E36" s="52"/>
      <c r="F36" s="52"/>
      <c r="G36" s="52"/>
      <c r="H36" s="27">
        <f>SUM(H37:H37)</f>
        <v>0</v>
      </c>
      <c r="I36" s="27">
        <f>SUM(I37:I37)</f>
        <v>0</v>
      </c>
      <c r="J36" s="27">
        <f>H36+I36</f>
        <v>0</v>
      </c>
      <c r="K36" s="22"/>
      <c r="L36" s="27">
        <f>SUM(L37:L37)</f>
        <v>0</v>
      </c>
      <c r="P36" s="27">
        <f>IF(Q36="PR",J36,SUM(O37:O37))</f>
        <v>0</v>
      </c>
      <c r="Q36" s="22" t="s">
        <v>474</v>
      </c>
      <c r="R36" s="27">
        <f>IF(Q36="HS",H36,0)</f>
        <v>0</v>
      </c>
      <c r="S36" s="27">
        <f>IF(Q36="HS",I36-P36,0)</f>
        <v>0</v>
      </c>
      <c r="T36" s="27">
        <f>IF(Q36="PS",H36,0)</f>
        <v>0</v>
      </c>
      <c r="U36" s="27">
        <f>IF(Q36="PS",I36-P36,0)</f>
        <v>0</v>
      </c>
      <c r="V36" s="27">
        <f>IF(Q36="MP",H36,0)</f>
        <v>0</v>
      </c>
      <c r="W36" s="27">
        <f>IF(Q36="MP",I36-P36,0)</f>
        <v>0</v>
      </c>
      <c r="X36" s="27">
        <f>IF(Q36="OM",H36,0)</f>
        <v>0</v>
      </c>
      <c r="Y36" s="22" t="s">
        <v>160</v>
      </c>
      <c r="AI36" s="27">
        <f>SUM(Z37:Z37)</f>
        <v>0</v>
      </c>
      <c r="AJ36" s="27">
        <f>SUM(AA37:AA37)</f>
        <v>0</v>
      </c>
      <c r="AK36" s="27">
        <f>SUM(AB37:AB37)</f>
        <v>0</v>
      </c>
    </row>
    <row r="37" spans="1:32" ht="12.75">
      <c r="A37" s="5" t="s">
        <v>27</v>
      </c>
      <c r="B37" s="5" t="s">
        <v>160</v>
      </c>
      <c r="C37" s="5" t="s">
        <v>186</v>
      </c>
      <c r="D37" s="5" t="s">
        <v>322</v>
      </c>
      <c r="E37" s="5" t="s">
        <v>447</v>
      </c>
      <c r="F37" s="13">
        <v>1</v>
      </c>
      <c r="H37" s="13">
        <f>ROUND(F37*AE37,2)</f>
        <v>0</v>
      </c>
      <c r="I37" s="13">
        <f>J37-H37</f>
        <v>0</v>
      </c>
      <c r="J37" s="13">
        <f>ROUND(F37*G37,2)</f>
        <v>0</v>
      </c>
      <c r="K37" s="13">
        <v>0</v>
      </c>
      <c r="L37" s="13">
        <f>F37*K37</f>
        <v>0</v>
      </c>
      <c r="N37" s="25" t="s">
        <v>8</v>
      </c>
      <c r="O37" s="13">
        <f>IF(N37="5",I37,0)</f>
        <v>0</v>
      </c>
      <c r="Z37" s="13">
        <f>IF(AD37=0,J37,0)</f>
        <v>0</v>
      </c>
      <c r="AA37" s="13">
        <f>IF(AD37=10,J37,0)</f>
        <v>0</v>
      </c>
      <c r="AB37" s="13">
        <f>IF(AD37=20,J37,0)</f>
        <v>0</v>
      </c>
      <c r="AD37" s="13">
        <v>20</v>
      </c>
      <c r="AE37" s="13">
        <f>G37*0</f>
        <v>0</v>
      </c>
      <c r="AF37" s="13">
        <f>G37*(1-0)</f>
        <v>0</v>
      </c>
    </row>
    <row r="38" spans="1:37" ht="12.75">
      <c r="A38" s="4"/>
      <c r="B38" s="4"/>
      <c r="C38" s="11"/>
      <c r="D38" s="51" t="s">
        <v>306</v>
      </c>
      <c r="E38" s="52"/>
      <c r="F38" s="52"/>
      <c r="G38" s="52"/>
      <c r="H38" s="27">
        <f>SUM(H39:H39)</f>
        <v>0</v>
      </c>
      <c r="I38" s="27">
        <f>SUM(I39:I39)</f>
        <v>0</v>
      </c>
      <c r="J38" s="27">
        <f>H38+I38</f>
        <v>0</v>
      </c>
      <c r="K38" s="22"/>
      <c r="L38" s="27">
        <f>SUM(L39:L39)</f>
        <v>0</v>
      </c>
      <c r="P38" s="27">
        <f>IF(Q38="PR",J38,SUM(O39:O39))</f>
        <v>0</v>
      </c>
      <c r="Q38" s="22" t="s">
        <v>475</v>
      </c>
      <c r="R38" s="27">
        <f>IF(Q38="HS",H38,0)</f>
        <v>0</v>
      </c>
      <c r="S38" s="27">
        <f>IF(Q38="HS",I38-P38,0)</f>
        <v>0</v>
      </c>
      <c r="T38" s="27">
        <f>IF(Q38="PS",H38,0)</f>
        <v>0</v>
      </c>
      <c r="U38" s="27">
        <f>IF(Q38="PS",I38-P38,0)</f>
        <v>0</v>
      </c>
      <c r="V38" s="27">
        <f>IF(Q38="MP",H38,0)</f>
        <v>0</v>
      </c>
      <c r="W38" s="27">
        <f>IF(Q38="MP",I38-P38,0)</f>
        <v>0</v>
      </c>
      <c r="X38" s="27">
        <f>IF(Q38="OM",H38,0)</f>
        <v>0</v>
      </c>
      <c r="Y38" s="22" t="s">
        <v>160</v>
      </c>
      <c r="AI38" s="27">
        <f>SUM(Z39:Z39)</f>
        <v>0</v>
      </c>
      <c r="AJ38" s="27">
        <f>SUM(AA39:AA39)</f>
        <v>0</v>
      </c>
      <c r="AK38" s="27">
        <f>SUM(AB39:AB39)</f>
        <v>0</v>
      </c>
    </row>
    <row r="39" spans="1:32" ht="12.75">
      <c r="A39" s="5" t="s">
        <v>28</v>
      </c>
      <c r="B39" s="5" t="s">
        <v>160</v>
      </c>
      <c r="C39" s="5" t="s">
        <v>184</v>
      </c>
      <c r="D39" s="5" t="s">
        <v>323</v>
      </c>
      <c r="E39" s="5" t="s">
        <v>448</v>
      </c>
      <c r="F39" s="13">
        <v>20</v>
      </c>
      <c r="H39" s="13">
        <f>ROUND(F39*AE39,2)</f>
        <v>0</v>
      </c>
      <c r="I39" s="13">
        <f>J39-H39</f>
        <v>0</v>
      </c>
      <c r="J39" s="13">
        <f>ROUND(F39*G39,2)</f>
        <v>0</v>
      </c>
      <c r="K39" s="13">
        <v>0</v>
      </c>
      <c r="L39" s="13">
        <f>F39*K39</f>
        <v>0</v>
      </c>
      <c r="N39" s="25" t="s">
        <v>471</v>
      </c>
      <c r="O39" s="13">
        <f>IF(N39="5",I39,0)</f>
        <v>0</v>
      </c>
      <c r="Z39" s="13">
        <f>IF(AD39=0,J39,0)</f>
        <v>0</v>
      </c>
      <c r="AA39" s="13">
        <f>IF(AD39=10,J39,0)</f>
        <v>0</v>
      </c>
      <c r="AB39" s="13">
        <f>IF(AD39=20,J39,0)</f>
        <v>0</v>
      </c>
      <c r="AD39" s="13">
        <v>20</v>
      </c>
      <c r="AE39" s="13">
        <f>G39*1</f>
        <v>0</v>
      </c>
      <c r="AF39" s="13">
        <f>G39*(1-1)</f>
        <v>0</v>
      </c>
    </row>
    <row r="40" spans="1:12" ht="12.75">
      <c r="A40" s="4"/>
      <c r="B40" s="4"/>
      <c r="C40" s="11"/>
      <c r="D40" s="51" t="s">
        <v>324</v>
      </c>
      <c r="E40" s="52"/>
      <c r="F40" s="52"/>
      <c r="G40" s="52"/>
      <c r="H40" s="27">
        <f>H41+H51+H53+H63+H66+H71+H75+H78+H80+H82+H85+H90+H94+H98+H104+H117+H120+H124+H126+H128</f>
        <v>0</v>
      </c>
      <c r="I40" s="27">
        <f>I41+I51+I53+I63+I66+I71+I75+I78+I80+I82+I85+I90+I94+I98+I104+I117+I120+I124+I126+I128</f>
        <v>0</v>
      </c>
      <c r="J40" s="27">
        <f>H40+I40</f>
        <v>0</v>
      </c>
      <c r="K40" s="22"/>
      <c r="L40" s="27">
        <f>L41+L51+L53+L63+L66+L71+L75+L78+L80+L82+L85+L90+L94+L98+L104+L117+L120+L124+L126+L128</f>
        <v>225.4502</v>
      </c>
    </row>
    <row r="41" spans="1:37" ht="12.75">
      <c r="A41" s="4"/>
      <c r="B41" s="4"/>
      <c r="C41" s="11" t="s">
        <v>17</v>
      </c>
      <c r="D41" s="51" t="s">
        <v>325</v>
      </c>
      <c r="E41" s="52"/>
      <c r="F41" s="52"/>
      <c r="G41" s="52"/>
      <c r="H41" s="27">
        <f>SUM(H42:H50)</f>
        <v>0</v>
      </c>
      <c r="I41" s="27">
        <f>SUM(I42:I50)</f>
        <v>0</v>
      </c>
      <c r="J41" s="27">
        <f>H41+I41</f>
        <v>0</v>
      </c>
      <c r="K41" s="22"/>
      <c r="L41" s="27">
        <f>SUM(L42:L50)</f>
        <v>40.50841</v>
      </c>
      <c r="P41" s="27">
        <f>IF(Q41="PR",J41,SUM(O42:O50))</f>
        <v>0</v>
      </c>
      <c r="Q41" s="22" t="s">
        <v>476</v>
      </c>
      <c r="R41" s="27">
        <f>IF(Q41="HS",H41,0)</f>
        <v>0</v>
      </c>
      <c r="S41" s="27">
        <f>IF(Q41="HS",I41-P41,0)</f>
        <v>0</v>
      </c>
      <c r="T41" s="27">
        <f>IF(Q41="PS",H41,0)</f>
        <v>0</v>
      </c>
      <c r="U41" s="27">
        <f>IF(Q41="PS",I41-P41,0)</f>
        <v>0</v>
      </c>
      <c r="V41" s="27">
        <f>IF(Q41="MP",H41,0)</f>
        <v>0</v>
      </c>
      <c r="W41" s="27">
        <f>IF(Q41="MP",I41-P41,0)</f>
        <v>0</v>
      </c>
      <c r="X41" s="27">
        <f>IF(Q41="OM",H41,0)</f>
        <v>0</v>
      </c>
      <c r="Y41" s="22" t="s">
        <v>161</v>
      </c>
      <c r="AI41" s="27">
        <f>SUM(Z42:Z50)</f>
        <v>0</v>
      </c>
      <c r="AJ41" s="27">
        <f>SUM(AA42:AA50)</f>
        <v>0</v>
      </c>
      <c r="AK41" s="27">
        <f>SUM(AB42:AB50)</f>
        <v>0</v>
      </c>
    </row>
    <row r="42" spans="1:32" ht="12.75">
      <c r="A42" s="5" t="s">
        <v>29</v>
      </c>
      <c r="B42" s="5" t="s">
        <v>161</v>
      </c>
      <c r="C42" s="5" t="s">
        <v>187</v>
      </c>
      <c r="D42" s="5" t="s">
        <v>326</v>
      </c>
      <c r="E42" s="5" t="s">
        <v>448</v>
      </c>
      <c r="F42" s="13">
        <v>3</v>
      </c>
      <c r="H42" s="13">
        <f aca="true" t="shared" si="10" ref="H42:H50">ROUND(F42*AE42,2)</f>
        <v>0</v>
      </c>
      <c r="I42" s="13">
        <f aca="true" t="shared" si="11" ref="I42:I50">J42-H42</f>
        <v>0</v>
      </c>
      <c r="J42" s="13">
        <f aca="true" t="shared" si="12" ref="J42:J50">ROUND(F42*G42,2)</f>
        <v>0</v>
      </c>
      <c r="K42" s="13">
        <v>0.00869</v>
      </c>
      <c r="L42" s="13">
        <f aca="true" t="shared" si="13" ref="L42:L50">F42*K42</f>
        <v>0.02607</v>
      </c>
      <c r="N42" s="25" t="s">
        <v>7</v>
      </c>
      <c r="O42" s="13">
        <f aca="true" t="shared" si="14" ref="O42:O50">IF(N42="5",I42,0)</f>
        <v>0</v>
      </c>
      <c r="Z42" s="13">
        <f aca="true" t="shared" si="15" ref="Z42:Z50">IF(AD42=0,J42,0)</f>
        <v>0</v>
      </c>
      <c r="AA42" s="13">
        <f aca="true" t="shared" si="16" ref="AA42:AA50">IF(AD42=10,J42,0)</f>
        <v>0</v>
      </c>
      <c r="AB42" s="13">
        <f aca="true" t="shared" si="17" ref="AB42:AB50">IF(AD42=20,J42,0)</f>
        <v>0</v>
      </c>
      <c r="AD42" s="13">
        <v>20</v>
      </c>
      <c r="AE42" s="13">
        <f>G42*0.371976109654965</f>
        <v>0</v>
      </c>
      <c r="AF42" s="13">
        <f>G42*(1-0.371976109654965)</f>
        <v>0</v>
      </c>
    </row>
    <row r="43" spans="1:32" ht="12.75">
      <c r="A43" s="5" t="s">
        <v>30</v>
      </c>
      <c r="B43" s="5" t="s">
        <v>161</v>
      </c>
      <c r="C43" s="5" t="s">
        <v>188</v>
      </c>
      <c r="D43" s="5" t="s">
        <v>327</v>
      </c>
      <c r="E43" s="5" t="s">
        <v>448</v>
      </c>
      <c r="F43" s="13">
        <v>3</v>
      </c>
      <c r="H43" s="13">
        <f t="shared" si="10"/>
        <v>0</v>
      </c>
      <c r="I43" s="13">
        <f t="shared" si="11"/>
        <v>0</v>
      </c>
      <c r="J43" s="13">
        <f t="shared" si="12"/>
        <v>0</v>
      </c>
      <c r="K43" s="13">
        <v>0.02478</v>
      </c>
      <c r="L43" s="13">
        <f t="shared" si="13"/>
        <v>0.07434</v>
      </c>
      <c r="N43" s="25" t="s">
        <v>7</v>
      </c>
      <c r="O43" s="13">
        <f t="shared" si="14"/>
        <v>0</v>
      </c>
      <c r="Z43" s="13">
        <f t="shared" si="15"/>
        <v>0</v>
      </c>
      <c r="AA43" s="13">
        <f t="shared" si="16"/>
        <v>0</v>
      </c>
      <c r="AB43" s="13">
        <f t="shared" si="17"/>
        <v>0</v>
      </c>
      <c r="AD43" s="13">
        <v>20</v>
      </c>
      <c r="AE43" s="13">
        <f>G43*0.384430876580898</f>
        <v>0</v>
      </c>
      <c r="AF43" s="13">
        <f>G43*(1-0.384430876580898)</f>
        <v>0</v>
      </c>
    </row>
    <row r="44" spans="1:32" ht="12.75">
      <c r="A44" s="5" t="s">
        <v>31</v>
      </c>
      <c r="B44" s="5" t="s">
        <v>161</v>
      </c>
      <c r="C44" s="5" t="s">
        <v>189</v>
      </c>
      <c r="D44" s="5" t="s">
        <v>328</v>
      </c>
      <c r="E44" s="5" t="s">
        <v>449</v>
      </c>
      <c r="F44" s="13">
        <v>5</v>
      </c>
      <c r="H44" s="13">
        <f t="shared" si="10"/>
        <v>0</v>
      </c>
      <c r="I44" s="13">
        <f t="shared" si="11"/>
        <v>0</v>
      </c>
      <c r="J44" s="13">
        <f t="shared" si="12"/>
        <v>0</v>
      </c>
      <c r="K44" s="13">
        <v>0</v>
      </c>
      <c r="L44" s="13">
        <f t="shared" si="13"/>
        <v>0</v>
      </c>
      <c r="N44" s="25" t="s">
        <v>7</v>
      </c>
      <c r="O44" s="13">
        <f t="shared" si="14"/>
        <v>0</v>
      </c>
      <c r="Z44" s="13">
        <f t="shared" si="15"/>
        <v>0</v>
      </c>
      <c r="AA44" s="13">
        <f t="shared" si="16"/>
        <v>0</v>
      </c>
      <c r="AB44" s="13">
        <f t="shared" si="17"/>
        <v>0</v>
      </c>
      <c r="AD44" s="13">
        <v>20</v>
      </c>
      <c r="AE44" s="13">
        <f aca="true" t="shared" si="18" ref="AE44:AE50">G44*0</f>
        <v>0</v>
      </c>
      <c r="AF44" s="13">
        <f aca="true" t="shared" si="19" ref="AF44:AF50">G44*(1-0)</f>
        <v>0</v>
      </c>
    </row>
    <row r="45" spans="1:32" ht="12.75">
      <c r="A45" s="5" t="s">
        <v>32</v>
      </c>
      <c r="B45" s="5" t="s">
        <v>161</v>
      </c>
      <c r="C45" s="5" t="s">
        <v>190</v>
      </c>
      <c r="D45" s="5" t="s">
        <v>329</v>
      </c>
      <c r="E45" s="5" t="s">
        <v>450</v>
      </c>
      <c r="F45" s="13">
        <v>30</v>
      </c>
      <c r="H45" s="13">
        <f t="shared" si="10"/>
        <v>0</v>
      </c>
      <c r="I45" s="13">
        <f t="shared" si="11"/>
        <v>0</v>
      </c>
      <c r="J45" s="13">
        <f t="shared" si="12"/>
        <v>0</v>
      </c>
      <c r="K45" s="13">
        <v>0</v>
      </c>
      <c r="L45" s="13">
        <f t="shared" si="13"/>
        <v>0</v>
      </c>
      <c r="N45" s="25" t="s">
        <v>7</v>
      </c>
      <c r="O45" s="13">
        <f t="shared" si="14"/>
        <v>0</v>
      </c>
      <c r="Z45" s="13">
        <f t="shared" si="15"/>
        <v>0</v>
      </c>
      <c r="AA45" s="13">
        <f t="shared" si="16"/>
        <v>0</v>
      </c>
      <c r="AB45" s="13">
        <f t="shared" si="17"/>
        <v>0</v>
      </c>
      <c r="AD45" s="13">
        <v>20</v>
      </c>
      <c r="AE45" s="13">
        <f t="shared" si="18"/>
        <v>0</v>
      </c>
      <c r="AF45" s="13">
        <f t="shared" si="19"/>
        <v>0</v>
      </c>
    </row>
    <row r="46" spans="1:32" ht="12.75">
      <c r="A46" s="5" t="s">
        <v>33</v>
      </c>
      <c r="B46" s="5" t="s">
        <v>161</v>
      </c>
      <c r="C46" s="5" t="s">
        <v>191</v>
      </c>
      <c r="D46" s="5" t="s">
        <v>330</v>
      </c>
      <c r="E46" s="5" t="s">
        <v>451</v>
      </c>
      <c r="F46" s="13">
        <v>8</v>
      </c>
      <c r="H46" s="13">
        <f t="shared" si="10"/>
        <v>0</v>
      </c>
      <c r="I46" s="13">
        <f t="shared" si="11"/>
        <v>0</v>
      </c>
      <c r="J46" s="13">
        <f t="shared" si="12"/>
        <v>0</v>
      </c>
      <c r="K46" s="13">
        <v>0.128</v>
      </c>
      <c r="L46" s="13">
        <f t="shared" si="13"/>
        <v>1.024</v>
      </c>
      <c r="N46" s="25" t="s">
        <v>7</v>
      </c>
      <c r="O46" s="13">
        <f t="shared" si="14"/>
        <v>0</v>
      </c>
      <c r="Z46" s="13">
        <f t="shared" si="15"/>
        <v>0</v>
      </c>
      <c r="AA46" s="13">
        <f t="shared" si="16"/>
        <v>0</v>
      </c>
      <c r="AB46" s="13">
        <f t="shared" si="17"/>
        <v>0</v>
      </c>
      <c r="AD46" s="13">
        <v>20</v>
      </c>
      <c r="AE46" s="13">
        <f t="shared" si="18"/>
        <v>0</v>
      </c>
      <c r="AF46" s="13">
        <f t="shared" si="19"/>
        <v>0</v>
      </c>
    </row>
    <row r="47" spans="1:32" ht="12.75">
      <c r="A47" s="5" t="s">
        <v>34</v>
      </c>
      <c r="B47" s="5" t="s">
        <v>161</v>
      </c>
      <c r="C47" s="5" t="s">
        <v>192</v>
      </c>
      <c r="D47" s="5" t="s">
        <v>331</v>
      </c>
      <c r="E47" s="5" t="s">
        <v>451</v>
      </c>
      <c r="F47" s="13">
        <v>8</v>
      </c>
      <c r="H47" s="13">
        <f t="shared" si="10"/>
        <v>0</v>
      </c>
      <c r="I47" s="13">
        <f t="shared" si="11"/>
        <v>0</v>
      </c>
      <c r="J47" s="13">
        <f t="shared" si="12"/>
        <v>0</v>
      </c>
      <c r="K47" s="13">
        <v>0.098</v>
      </c>
      <c r="L47" s="13">
        <f t="shared" si="13"/>
        <v>0.784</v>
      </c>
      <c r="N47" s="25" t="s">
        <v>7</v>
      </c>
      <c r="O47" s="13">
        <f t="shared" si="14"/>
        <v>0</v>
      </c>
      <c r="Z47" s="13">
        <f t="shared" si="15"/>
        <v>0</v>
      </c>
      <c r="AA47" s="13">
        <f t="shared" si="16"/>
        <v>0</v>
      </c>
      <c r="AB47" s="13">
        <f t="shared" si="17"/>
        <v>0</v>
      </c>
      <c r="AD47" s="13">
        <v>20</v>
      </c>
      <c r="AE47" s="13">
        <f t="shared" si="18"/>
        <v>0</v>
      </c>
      <c r="AF47" s="13">
        <f t="shared" si="19"/>
        <v>0</v>
      </c>
    </row>
    <row r="48" spans="1:32" ht="12.75">
      <c r="A48" s="5" t="s">
        <v>35</v>
      </c>
      <c r="B48" s="5" t="s">
        <v>161</v>
      </c>
      <c r="C48" s="5" t="s">
        <v>193</v>
      </c>
      <c r="D48" s="5" t="s">
        <v>332</v>
      </c>
      <c r="E48" s="5" t="s">
        <v>451</v>
      </c>
      <c r="F48" s="13">
        <v>8</v>
      </c>
      <c r="H48" s="13">
        <f t="shared" si="10"/>
        <v>0</v>
      </c>
      <c r="I48" s="13">
        <f t="shared" si="11"/>
        <v>0</v>
      </c>
      <c r="J48" s="13">
        <f t="shared" si="12"/>
        <v>0</v>
      </c>
      <c r="K48" s="13">
        <v>0.5</v>
      </c>
      <c r="L48" s="13">
        <f t="shared" si="13"/>
        <v>4</v>
      </c>
      <c r="N48" s="25" t="s">
        <v>7</v>
      </c>
      <c r="O48" s="13">
        <f t="shared" si="14"/>
        <v>0</v>
      </c>
      <c r="Z48" s="13">
        <f t="shared" si="15"/>
        <v>0</v>
      </c>
      <c r="AA48" s="13">
        <f t="shared" si="16"/>
        <v>0</v>
      </c>
      <c r="AB48" s="13">
        <f t="shared" si="17"/>
        <v>0</v>
      </c>
      <c r="AD48" s="13">
        <v>20</v>
      </c>
      <c r="AE48" s="13">
        <f t="shared" si="18"/>
        <v>0</v>
      </c>
      <c r="AF48" s="13">
        <f t="shared" si="19"/>
        <v>0</v>
      </c>
    </row>
    <row r="49" spans="1:32" ht="12.75">
      <c r="A49" s="5" t="s">
        <v>36</v>
      </c>
      <c r="B49" s="5" t="s">
        <v>161</v>
      </c>
      <c r="C49" s="5" t="s">
        <v>194</v>
      </c>
      <c r="D49" s="5" t="s">
        <v>333</v>
      </c>
      <c r="E49" s="5" t="s">
        <v>451</v>
      </c>
      <c r="F49" s="13">
        <v>173</v>
      </c>
      <c r="H49" s="13">
        <f t="shared" si="10"/>
        <v>0</v>
      </c>
      <c r="I49" s="13">
        <f t="shared" si="11"/>
        <v>0</v>
      </c>
      <c r="J49" s="13">
        <f t="shared" si="12"/>
        <v>0</v>
      </c>
      <c r="K49" s="13">
        <v>0.2</v>
      </c>
      <c r="L49" s="13">
        <f t="shared" si="13"/>
        <v>34.6</v>
      </c>
      <c r="N49" s="25" t="s">
        <v>7</v>
      </c>
      <c r="O49" s="13">
        <f t="shared" si="14"/>
        <v>0</v>
      </c>
      <c r="Z49" s="13">
        <f t="shared" si="15"/>
        <v>0</v>
      </c>
      <c r="AA49" s="13">
        <f t="shared" si="16"/>
        <v>0</v>
      </c>
      <c r="AB49" s="13">
        <f t="shared" si="17"/>
        <v>0</v>
      </c>
      <c r="AD49" s="13">
        <v>20</v>
      </c>
      <c r="AE49" s="13">
        <f t="shared" si="18"/>
        <v>0</v>
      </c>
      <c r="AF49" s="13">
        <f t="shared" si="19"/>
        <v>0</v>
      </c>
    </row>
    <row r="50" spans="1:32" ht="12.75">
      <c r="A50" s="5" t="s">
        <v>37</v>
      </c>
      <c r="B50" s="5" t="s">
        <v>161</v>
      </c>
      <c r="C50" s="5" t="s">
        <v>195</v>
      </c>
      <c r="D50" s="5" t="s">
        <v>334</v>
      </c>
      <c r="E50" s="5" t="s">
        <v>451</v>
      </c>
      <c r="F50" s="13">
        <v>222</v>
      </c>
      <c r="H50" s="13">
        <f t="shared" si="10"/>
        <v>0</v>
      </c>
      <c r="I50" s="13">
        <f t="shared" si="11"/>
        <v>0</v>
      </c>
      <c r="J50" s="13">
        <f t="shared" si="12"/>
        <v>0</v>
      </c>
      <c r="K50" s="13">
        <v>0</v>
      </c>
      <c r="L50" s="13">
        <f t="shared" si="13"/>
        <v>0</v>
      </c>
      <c r="N50" s="25" t="s">
        <v>7</v>
      </c>
      <c r="O50" s="13">
        <f t="shared" si="14"/>
        <v>0</v>
      </c>
      <c r="Z50" s="13">
        <f t="shared" si="15"/>
        <v>0</v>
      </c>
      <c r="AA50" s="13">
        <f t="shared" si="16"/>
        <v>0</v>
      </c>
      <c r="AB50" s="13">
        <f t="shared" si="17"/>
        <v>0</v>
      </c>
      <c r="AD50" s="13">
        <v>20</v>
      </c>
      <c r="AE50" s="13">
        <f t="shared" si="18"/>
        <v>0</v>
      </c>
      <c r="AF50" s="13">
        <f t="shared" si="19"/>
        <v>0</v>
      </c>
    </row>
    <row r="51" spans="1:37" ht="12.75">
      <c r="A51" s="4"/>
      <c r="B51" s="4"/>
      <c r="C51" s="11" t="s">
        <v>18</v>
      </c>
      <c r="D51" s="51" t="s">
        <v>335</v>
      </c>
      <c r="E51" s="52"/>
      <c r="F51" s="52"/>
      <c r="G51" s="52"/>
      <c r="H51" s="27">
        <f>SUM(H52:H52)</f>
        <v>0</v>
      </c>
      <c r="I51" s="27">
        <f>SUM(I52:I52)</f>
        <v>0</v>
      </c>
      <c r="J51" s="27">
        <f>H51+I51</f>
        <v>0</v>
      </c>
      <c r="K51" s="22"/>
      <c r="L51" s="27">
        <f>SUM(L52:L52)</f>
        <v>0</v>
      </c>
      <c r="P51" s="27">
        <f>IF(Q51="PR",J51,SUM(O52:O52))</f>
        <v>0</v>
      </c>
      <c r="Q51" s="22" t="s">
        <v>476</v>
      </c>
      <c r="R51" s="27">
        <f>IF(Q51="HS",H51,0)</f>
        <v>0</v>
      </c>
      <c r="S51" s="27">
        <f>IF(Q51="HS",I51-P51,0)</f>
        <v>0</v>
      </c>
      <c r="T51" s="27">
        <f>IF(Q51="PS",H51,0)</f>
        <v>0</v>
      </c>
      <c r="U51" s="27">
        <f>IF(Q51="PS",I51-P51,0)</f>
        <v>0</v>
      </c>
      <c r="V51" s="27">
        <f>IF(Q51="MP",H51,0)</f>
        <v>0</v>
      </c>
      <c r="W51" s="27">
        <f>IF(Q51="MP",I51-P51,0)</f>
        <v>0</v>
      </c>
      <c r="X51" s="27">
        <f>IF(Q51="OM",H51,0)</f>
        <v>0</v>
      </c>
      <c r="Y51" s="22" t="s">
        <v>161</v>
      </c>
      <c r="AI51" s="27">
        <f>SUM(Z52:Z52)</f>
        <v>0</v>
      </c>
      <c r="AJ51" s="27">
        <f>SUM(AA52:AA52)</f>
        <v>0</v>
      </c>
      <c r="AK51" s="27">
        <f>SUM(AB52:AB52)</f>
        <v>0</v>
      </c>
    </row>
    <row r="52" spans="1:32" ht="12.75">
      <c r="A52" s="5" t="s">
        <v>38</v>
      </c>
      <c r="B52" s="5" t="s">
        <v>161</v>
      </c>
      <c r="C52" s="5" t="s">
        <v>196</v>
      </c>
      <c r="D52" s="5" t="s">
        <v>336</v>
      </c>
      <c r="E52" s="5" t="s">
        <v>452</v>
      </c>
      <c r="F52" s="13">
        <v>14</v>
      </c>
      <c r="H52" s="13">
        <f>ROUND(F52*AE52,2)</f>
        <v>0</v>
      </c>
      <c r="I52" s="13">
        <f>J52-H52</f>
        <v>0</v>
      </c>
      <c r="J52" s="13">
        <f>ROUND(F52*G52,2)</f>
        <v>0</v>
      </c>
      <c r="K52" s="13">
        <v>0</v>
      </c>
      <c r="L52" s="13">
        <f>F52*K52</f>
        <v>0</v>
      </c>
      <c r="N52" s="25" t="s">
        <v>7</v>
      </c>
      <c r="O52" s="13">
        <f>IF(N52="5",I52,0)</f>
        <v>0</v>
      </c>
      <c r="Z52" s="13">
        <f>IF(AD52=0,J52,0)</f>
        <v>0</v>
      </c>
      <c r="AA52" s="13">
        <f>IF(AD52=10,J52,0)</f>
        <v>0</v>
      </c>
      <c r="AB52" s="13">
        <f>IF(AD52=20,J52,0)</f>
        <v>0</v>
      </c>
      <c r="AD52" s="13">
        <v>20</v>
      </c>
      <c r="AE52" s="13">
        <f>G52*0</f>
        <v>0</v>
      </c>
      <c r="AF52" s="13">
        <f>G52*(1-0)</f>
        <v>0</v>
      </c>
    </row>
    <row r="53" spans="1:37" ht="12.75">
      <c r="A53" s="4"/>
      <c r="B53" s="4"/>
      <c r="C53" s="11" t="s">
        <v>19</v>
      </c>
      <c r="D53" s="51" t="s">
        <v>337</v>
      </c>
      <c r="E53" s="52"/>
      <c r="F53" s="52"/>
      <c r="G53" s="52"/>
      <c r="H53" s="27">
        <f>SUM(H54:H62)</f>
        <v>0</v>
      </c>
      <c r="I53" s="27">
        <f>SUM(I54:I62)</f>
        <v>0</v>
      </c>
      <c r="J53" s="27">
        <f>H53+I53</f>
        <v>0</v>
      </c>
      <c r="K53" s="22"/>
      <c r="L53" s="27">
        <f>SUM(L54:L62)</f>
        <v>0</v>
      </c>
      <c r="P53" s="27">
        <f>IF(Q53="PR",J53,SUM(O54:O62))</f>
        <v>0</v>
      </c>
      <c r="Q53" s="22" t="s">
        <v>476</v>
      </c>
      <c r="R53" s="27">
        <f>IF(Q53="HS",H53,0)</f>
        <v>0</v>
      </c>
      <c r="S53" s="27">
        <f>IF(Q53="HS",I53-P53,0)</f>
        <v>0</v>
      </c>
      <c r="T53" s="27">
        <f>IF(Q53="PS",H53,0)</f>
        <v>0</v>
      </c>
      <c r="U53" s="27">
        <f>IF(Q53="PS",I53-P53,0)</f>
        <v>0</v>
      </c>
      <c r="V53" s="27">
        <f>IF(Q53="MP",H53,0)</f>
        <v>0</v>
      </c>
      <c r="W53" s="27">
        <f>IF(Q53="MP",I53-P53,0)</f>
        <v>0</v>
      </c>
      <c r="X53" s="27">
        <f>IF(Q53="OM",H53,0)</f>
        <v>0</v>
      </c>
      <c r="Y53" s="22" t="s">
        <v>161</v>
      </c>
      <c r="AI53" s="27">
        <f>SUM(Z54:Z62)</f>
        <v>0</v>
      </c>
      <c r="AJ53" s="27">
        <f>SUM(AA54:AA62)</f>
        <v>0</v>
      </c>
      <c r="AK53" s="27">
        <f>SUM(AB54:AB62)</f>
        <v>0</v>
      </c>
    </row>
    <row r="54" spans="1:32" ht="12.75">
      <c r="A54" s="5" t="s">
        <v>39</v>
      </c>
      <c r="B54" s="5" t="s">
        <v>161</v>
      </c>
      <c r="C54" s="5" t="s">
        <v>197</v>
      </c>
      <c r="D54" s="5" t="s">
        <v>338</v>
      </c>
      <c r="E54" s="5" t="s">
        <v>452</v>
      </c>
      <c r="F54" s="13">
        <v>30</v>
      </c>
      <c r="H54" s="13">
        <f aca="true" t="shared" si="20" ref="H54:H62">ROUND(F54*AE54,2)</f>
        <v>0</v>
      </c>
      <c r="I54" s="13">
        <f aca="true" t="shared" si="21" ref="I54:I62">J54-H54</f>
        <v>0</v>
      </c>
      <c r="J54" s="13">
        <f aca="true" t="shared" si="22" ref="J54:J62">ROUND(F54*G54,2)</f>
        <v>0</v>
      </c>
      <c r="K54" s="13">
        <v>0</v>
      </c>
      <c r="L54" s="13">
        <f aca="true" t="shared" si="23" ref="L54:L62">F54*K54</f>
        <v>0</v>
      </c>
      <c r="N54" s="25" t="s">
        <v>7</v>
      </c>
      <c r="O54" s="13">
        <f aca="true" t="shared" si="24" ref="O54:O62">IF(N54="5",I54,0)</f>
        <v>0</v>
      </c>
      <c r="Z54" s="13">
        <f aca="true" t="shared" si="25" ref="Z54:Z62">IF(AD54=0,J54,0)</f>
        <v>0</v>
      </c>
      <c r="AA54" s="13">
        <f aca="true" t="shared" si="26" ref="AA54:AA62">IF(AD54=10,J54,0)</f>
        <v>0</v>
      </c>
      <c r="AB54" s="13">
        <f aca="true" t="shared" si="27" ref="AB54:AB62">IF(AD54=20,J54,0)</f>
        <v>0</v>
      </c>
      <c r="AD54" s="13">
        <v>20</v>
      </c>
      <c r="AE54" s="13">
        <f aca="true" t="shared" si="28" ref="AE54:AE62">G54*0</f>
        <v>0</v>
      </c>
      <c r="AF54" s="13">
        <f aca="true" t="shared" si="29" ref="AF54:AF62">G54*(1-0)</f>
        <v>0</v>
      </c>
    </row>
    <row r="55" spans="1:32" ht="12.75">
      <c r="A55" s="5" t="s">
        <v>40</v>
      </c>
      <c r="B55" s="5" t="s">
        <v>161</v>
      </c>
      <c r="C55" s="5" t="s">
        <v>198</v>
      </c>
      <c r="D55" s="5" t="s">
        <v>339</v>
      </c>
      <c r="E55" s="5" t="s">
        <v>452</v>
      </c>
      <c r="F55" s="13">
        <v>125</v>
      </c>
      <c r="H55" s="13">
        <f t="shared" si="20"/>
        <v>0</v>
      </c>
      <c r="I55" s="13">
        <f t="shared" si="21"/>
        <v>0</v>
      </c>
      <c r="J55" s="13">
        <f t="shared" si="22"/>
        <v>0</v>
      </c>
      <c r="K55" s="13">
        <v>0</v>
      </c>
      <c r="L55" s="13">
        <f t="shared" si="23"/>
        <v>0</v>
      </c>
      <c r="N55" s="25" t="s">
        <v>7</v>
      </c>
      <c r="O55" s="13">
        <f t="shared" si="24"/>
        <v>0</v>
      </c>
      <c r="Z55" s="13">
        <f t="shared" si="25"/>
        <v>0</v>
      </c>
      <c r="AA55" s="13">
        <f t="shared" si="26"/>
        <v>0</v>
      </c>
      <c r="AB55" s="13">
        <f t="shared" si="27"/>
        <v>0</v>
      </c>
      <c r="AD55" s="13">
        <v>20</v>
      </c>
      <c r="AE55" s="13">
        <f t="shared" si="28"/>
        <v>0</v>
      </c>
      <c r="AF55" s="13">
        <f t="shared" si="29"/>
        <v>0</v>
      </c>
    </row>
    <row r="56" spans="1:32" ht="12.75">
      <c r="A56" s="5" t="s">
        <v>41</v>
      </c>
      <c r="B56" s="5" t="s">
        <v>161</v>
      </c>
      <c r="C56" s="5" t="s">
        <v>199</v>
      </c>
      <c r="D56" s="5" t="s">
        <v>340</v>
      </c>
      <c r="E56" s="5" t="s">
        <v>452</v>
      </c>
      <c r="F56" s="13">
        <v>125</v>
      </c>
      <c r="H56" s="13">
        <f t="shared" si="20"/>
        <v>0</v>
      </c>
      <c r="I56" s="13">
        <f t="shared" si="21"/>
        <v>0</v>
      </c>
      <c r="J56" s="13">
        <f t="shared" si="22"/>
        <v>0</v>
      </c>
      <c r="K56" s="13">
        <v>0</v>
      </c>
      <c r="L56" s="13">
        <f t="shared" si="23"/>
        <v>0</v>
      </c>
      <c r="N56" s="25" t="s">
        <v>7</v>
      </c>
      <c r="O56" s="13">
        <f t="shared" si="24"/>
        <v>0</v>
      </c>
      <c r="Z56" s="13">
        <f t="shared" si="25"/>
        <v>0</v>
      </c>
      <c r="AA56" s="13">
        <f t="shared" si="26"/>
        <v>0</v>
      </c>
      <c r="AB56" s="13">
        <f t="shared" si="27"/>
        <v>0</v>
      </c>
      <c r="AD56" s="13">
        <v>20</v>
      </c>
      <c r="AE56" s="13">
        <f t="shared" si="28"/>
        <v>0</v>
      </c>
      <c r="AF56" s="13">
        <f t="shared" si="29"/>
        <v>0</v>
      </c>
    </row>
    <row r="57" spans="1:32" ht="12.75">
      <c r="A57" s="5" t="s">
        <v>42</v>
      </c>
      <c r="B57" s="5" t="s">
        <v>161</v>
      </c>
      <c r="C57" s="5" t="s">
        <v>200</v>
      </c>
      <c r="D57" s="5" t="s">
        <v>341</v>
      </c>
      <c r="E57" s="5" t="s">
        <v>452</v>
      </c>
      <c r="F57" s="13">
        <v>125</v>
      </c>
      <c r="H57" s="13">
        <f t="shared" si="20"/>
        <v>0</v>
      </c>
      <c r="I57" s="13">
        <f t="shared" si="21"/>
        <v>0</v>
      </c>
      <c r="J57" s="13">
        <f t="shared" si="22"/>
        <v>0</v>
      </c>
      <c r="K57" s="13">
        <v>0</v>
      </c>
      <c r="L57" s="13">
        <f t="shared" si="23"/>
        <v>0</v>
      </c>
      <c r="N57" s="25" t="s">
        <v>7</v>
      </c>
      <c r="O57" s="13">
        <f t="shared" si="24"/>
        <v>0</v>
      </c>
      <c r="Z57" s="13">
        <f t="shared" si="25"/>
        <v>0</v>
      </c>
      <c r="AA57" s="13">
        <f t="shared" si="26"/>
        <v>0</v>
      </c>
      <c r="AB57" s="13">
        <f t="shared" si="27"/>
        <v>0</v>
      </c>
      <c r="AD57" s="13">
        <v>20</v>
      </c>
      <c r="AE57" s="13">
        <f t="shared" si="28"/>
        <v>0</v>
      </c>
      <c r="AF57" s="13">
        <f t="shared" si="29"/>
        <v>0</v>
      </c>
    </row>
    <row r="58" spans="1:32" ht="12.75">
      <c r="A58" s="5" t="s">
        <v>43</v>
      </c>
      <c r="B58" s="5" t="s">
        <v>161</v>
      </c>
      <c r="C58" s="5" t="s">
        <v>201</v>
      </c>
      <c r="D58" s="5" t="s">
        <v>342</v>
      </c>
      <c r="E58" s="5" t="s">
        <v>452</v>
      </c>
      <c r="F58" s="13">
        <v>125</v>
      </c>
      <c r="H58" s="13">
        <f t="shared" si="20"/>
        <v>0</v>
      </c>
      <c r="I58" s="13">
        <f t="shared" si="21"/>
        <v>0</v>
      </c>
      <c r="J58" s="13">
        <f t="shared" si="22"/>
        <v>0</v>
      </c>
      <c r="K58" s="13">
        <v>0</v>
      </c>
      <c r="L58" s="13">
        <f t="shared" si="23"/>
        <v>0</v>
      </c>
      <c r="N58" s="25" t="s">
        <v>7</v>
      </c>
      <c r="O58" s="13">
        <f t="shared" si="24"/>
        <v>0</v>
      </c>
      <c r="Z58" s="13">
        <f t="shared" si="25"/>
        <v>0</v>
      </c>
      <c r="AA58" s="13">
        <f t="shared" si="26"/>
        <v>0</v>
      </c>
      <c r="AB58" s="13">
        <f t="shared" si="27"/>
        <v>0</v>
      </c>
      <c r="AD58" s="13">
        <v>20</v>
      </c>
      <c r="AE58" s="13">
        <f t="shared" si="28"/>
        <v>0</v>
      </c>
      <c r="AF58" s="13">
        <f t="shared" si="29"/>
        <v>0</v>
      </c>
    </row>
    <row r="59" spans="1:32" ht="12.75">
      <c r="A59" s="5" t="s">
        <v>44</v>
      </c>
      <c r="B59" s="5" t="s">
        <v>161</v>
      </c>
      <c r="C59" s="5" t="s">
        <v>202</v>
      </c>
      <c r="D59" s="5" t="s">
        <v>343</v>
      </c>
      <c r="E59" s="5" t="s">
        <v>452</v>
      </c>
      <c r="F59" s="13">
        <v>30</v>
      </c>
      <c r="H59" s="13">
        <f t="shared" si="20"/>
        <v>0</v>
      </c>
      <c r="I59" s="13">
        <f t="shared" si="21"/>
        <v>0</v>
      </c>
      <c r="J59" s="13">
        <f t="shared" si="22"/>
        <v>0</v>
      </c>
      <c r="K59" s="13">
        <v>0</v>
      </c>
      <c r="L59" s="13">
        <f t="shared" si="23"/>
        <v>0</v>
      </c>
      <c r="N59" s="25" t="s">
        <v>7</v>
      </c>
      <c r="O59" s="13">
        <f t="shared" si="24"/>
        <v>0</v>
      </c>
      <c r="Z59" s="13">
        <f t="shared" si="25"/>
        <v>0</v>
      </c>
      <c r="AA59" s="13">
        <f t="shared" si="26"/>
        <v>0</v>
      </c>
      <c r="AB59" s="13">
        <f t="shared" si="27"/>
        <v>0</v>
      </c>
      <c r="AD59" s="13">
        <v>20</v>
      </c>
      <c r="AE59" s="13">
        <f t="shared" si="28"/>
        <v>0</v>
      </c>
      <c r="AF59" s="13">
        <f t="shared" si="29"/>
        <v>0</v>
      </c>
    </row>
    <row r="60" spans="1:32" ht="12.75">
      <c r="A60" s="5" t="s">
        <v>45</v>
      </c>
      <c r="B60" s="5" t="s">
        <v>161</v>
      </c>
      <c r="C60" s="5" t="s">
        <v>203</v>
      </c>
      <c r="D60" s="5" t="s">
        <v>344</v>
      </c>
      <c r="E60" s="5" t="s">
        <v>452</v>
      </c>
      <c r="F60" s="13">
        <v>30</v>
      </c>
      <c r="H60" s="13">
        <f t="shared" si="20"/>
        <v>0</v>
      </c>
      <c r="I60" s="13">
        <f t="shared" si="21"/>
        <v>0</v>
      </c>
      <c r="J60" s="13">
        <f t="shared" si="22"/>
        <v>0</v>
      </c>
      <c r="K60" s="13">
        <v>0</v>
      </c>
      <c r="L60" s="13">
        <f t="shared" si="23"/>
        <v>0</v>
      </c>
      <c r="N60" s="25" t="s">
        <v>7</v>
      </c>
      <c r="O60" s="13">
        <f t="shared" si="24"/>
        <v>0</v>
      </c>
      <c r="Z60" s="13">
        <f t="shared" si="25"/>
        <v>0</v>
      </c>
      <c r="AA60" s="13">
        <f t="shared" si="26"/>
        <v>0</v>
      </c>
      <c r="AB60" s="13">
        <f t="shared" si="27"/>
        <v>0</v>
      </c>
      <c r="AD60" s="13">
        <v>20</v>
      </c>
      <c r="AE60" s="13">
        <f t="shared" si="28"/>
        <v>0</v>
      </c>
      <c r="AF60" s="13">
        <f t="shared" si="29"/>
        <v>0</v>
      </c>
    </row>
    <row r="61" spans="1:32" ht="12.75">
      <c r="A61" s="5" t="s">
        <v>46</v>
      </c>
      <c r="B61" s="5" t="s">
        <v>161</v>
      </c>
      <c r="C61" s="5" t="s">
        <v>204</v>
      </c>
      <c r="D61" s="5" t="s">
        <v>345</v>
      </c>
      <c r="E61" s="5" t="s">
        <v>452</v>
      </c>
      <c r="F61" s="13">
        <v>30</v>
      </c>
      <c r="H61" s="13">
        <f t="shared" si="20"/>
        <v>0</v>
      </c>
      <c r="I61" s="13">
        <f t="shared" si="21"/>
        <v>0</v>
      </c>
      <c r="J61" s="13">
        <f t="shared" si="22"/>
        <v>0</v>
      </c>
      <c r="K61" s="13">
        <v>0</v>
      </c>
      <c r="L61" s="13">
        <f t="shared" si="23"/>
        <v>0</v>
      </c>
      <c r="N61" s="25" t="s">
        <v>7</v>
      </c>
      <c r="O61" s="13">
        <f t="shared" si="24"/>
        <v>0</v>
      </c>
      <c r="Z61" s="13">
        <f t="shared" si="25"/>
        <v>0</v>
      </c>
      <c r="AA61" s="13">
        <f t="shared" si="26"/>
        <v>0</v>
      </c>
      <c r="AB61" s="13">
        <f t="shared" si="27"/>
        <v>0</v>
      </c>
      <c r="AD61" s="13">
        <v>20</v>
      </c>
      <c r="AE61" s="13">
        <f t="shared" si="28"/>
        <v>0</v>
      </c>
      <c r="AF61" s="13">
        <f t="shared" si="29"/>
        <v>0</v>
      </c>
    </row>
    <row r="62" spans="1:32" ht="12.75">
      <c r="A62" s="5" t="s">
        <v>47</v>
      </c>
      <c r="B62" s="5" t="s">
        <v>161</v>
      </c>
      <c r="C62" s="5" t="s">
        <v>205</v>
      </c>
      <c r="D62" s="5" t="s">
        <v>346</v>
      </c>
      <c r="E62" s="5" t="s">
        <v>452</v>
      </c>
      <c r="F62" s="13">
        <v>30</v>
      </c>
      <c r="H62" s="13">
        <f t="shared" si="20"/>
        <v>0</v>
      </c>
      <c r="I62" s="13">
        <f t="shared" si="21"/>
        <v>0</v>
      </c>
      <c r="J62" s="13">
        <f t="shared" si="22"/>
        <v>0</v>
      </c>
      <c r="K62" s="13">
        <v>0</v>
      </c>
      <c r="L62" s="13">
        <f t="shared" si="23"/>
        <v>0</v>
      </c>
      <c r="N62" s="25" t="s">
        <v>7</v>
      </c>
      <c r="O62" s="13">
        <f t="shared" si="24"/>
        <v>0</v>
      </c>
      <c r="Z62" s="13">
        <f t="shared" si="25"/>
        <v>0</v>
      </c>
      <c r="AA62" s="13">
        <f t="shared" si="26"/>
        <v>0</v>
      </c>
      <c r="AB62" s="13">
        <f t="shared" si="27"/>
        <v>0</v>
      </c>
      <c r="AD62" s="13">
        <v>20</v>
      </c>
      <c r="AE62" s="13">
        <f t="shared" si="28"/>
        <v>0</v>
      </c>
      <c r="AF62" s="13">
        <f t="shared" si="29"/>
        <v>0</v>
      </c>
    </row>
    <row r="63" spans="1:37" ht="12.75">
      <c r="A63" s="4"/>
      <c r="B63" s="4"/>
      <c r="C63" s="11" t="s">
        <v>21</v>
      </c>
      <c r="D63" s="51" t="s">
        <v>347</v>
      </c>
      <c r="E63" s="52"/>
      <c r="F63" s="52"/>
      <c r="G63" s="52"/>
      <c r="H63" s="27">
        <f>SUM(H64:H65)</f>
        <v>0</v>
      </c>
      <c r="I63" s="27">
        <f>SUM(I64:I65)</f>
        <v>0</v>
      </c>
      <c r="J63" s="27">
        <f>H63+I63</f>
        <v>0</v>
      </c>
      <c r="K63" s="22"/>
      <c r="L63" s="27">
        <f>SUM(L64:L65)</f>
        <v>0.39818</v>
      </c>
      <c r="P63" s="27">
        <f>IF(Q63="PR",J63,SUM(O64:O65))</f>
        <v>0</v>
      </c>
      <c r="Q63" s="22" t="s">
        <v>476</v>
      </c>
      <c r="R63" s="27">
        <f>IF(Q63="HS",H63,0)</f>
        <v>0</v>
      </c>
      <c r="S63" s="27">
        <f>IF(Q63="HS",I63-P63,0)</f>
        <v>0</v>
      </c>
      <c r="T63" s="27">
        <f>IF(Q63="PS",H63,0)</f>
        <v>0</v>
      </c>
      <c r="U63" s="27">
        <f>IF(Q63="PS",I63-P63,0)</f>
        <v>0</v>
      </c>
      <c r="V63" s="27">
        <f>IF(Q63="MP",H63,0)</f>
        <v>0</v>
      </c>
      <c r="W63" s="27">
        <f>IF(Q63="MP",I63-P63,0)</f>
        <v>0</v>
      </c>
      <c r="X63" s="27">
        <f>IF(Q63="OM",H63,0)</f>
        <v>0</v>
      </c>
      <c r="Y63" s="22" t="s">
        <v>161</v>
      </c>
      <c r="AI63" s="27">
        <f>SUM(Z64:Z65)</f>
        <v>0</v>
      </c>
      <c r="AJ63" s="27">
        <f>SUM(AA64:AA65)</f>
        <v>0</v>
      </c>
      <c r="AK63" s="27">
        <f>SUM(AB64:AB65)</f>
        <v>0</v>
      </c>
    </row>
    <row r="64" spans="1:32" ht="12.75">
      <c r="A64" s="5" t="s">
        <v>48</v>
      </c>
      <c r="B64" s="5" t="s">
        <v>161</v>
      </c>
      <c r="C64" s="5" t="s">
        <v>206</v>
      </c>
      <c r="D64" s="5" t="s">
        <v>348</v>
      </c>
      <c r="E64" s="5" t="s">
        <v>451</v>
      </c>
      <c r="F64" s="13">
        <v>463</v>
      </c>
      <c r="H64" s="13">
        <f>ROUND(F64*AE64,2)</f>
        <v>0</v>
      </c>
      <c r="I64" s="13">
        <f>J64-H64</f>
        <v>0</v>
      </c>
      <c r="J64" s="13">
        <f>ROUND(F64*G64,2)</f>
        <v>0</v>
      </c>
      <c r="K64" s="13">
        <v>0.00086</v>
      </c>
      <c r="L64" s="13">
        <f>F64*K64</f>
        <v>0.39818</v>
      </c>
      <c r="N64" s="25" t="s">
        <v>7</v>
      </c>
      <c r="O64" s="13">
        <f>IF(N64="5",I64,0)</f>
        <v>0</v>
      </c>
      <c r="Z64" s="13">
        <f>IF(AD64=0,J64,0)</f>
        <v>0</v>
      </c>
      <c r="AA64" s="13">
        <f>IF(AD64=10,J64,0)</f>
        <v>0</v>
      </c>
      <c r="AB64" s="13">
        <f>IF(AD64=20,J64,0)</f>
        <v>0</v>
      </c>
      <c r="AD64" s="13">
        <v>20</v>
      </c>
      <c r="AE64" s="13">
        <f>G64*0.0839091806515301</f>
        <v>0</v>
      </c>
      <c r="AF64" s="13">
        <f>G64*(1-0.0839091806515301)</f>
        <v>0</v>
      </c>
    </row>
    <row r="65" spans="1:32" ht="12.75">
      <c r="A65" s="5" t="s">
        <v>49</v>
      </c>
      <c r="B65" s="5" t="s">
        <v>161</v>
      </c>
      <c r="C65" s="5" t="s">
        <v>207</v>
      </c>
      <c r="D65" s="5" t="s">
        <v>349</v>
      </c>
      <c r="E65" s="5" t="s">
        <v>451</v>
      </c>
      <c r="F65" s="13">
        <v>463</v>
      </c>
      <c r="H65" s="13">
        <f>ROUND(F65*AE65,2)</f>
        <v>0</v>
      </c>
      <c r="I65" s="13">
        <f>J65-H65</f>
        <v>0</v>
      </c>
      <c r="J65" s="13">
        <f>ROUND(F65*G65,2)</f>
        <v>0</v>
      </c>
      <c r="K65" s="13">
        <v>0</v>
      </c>
      <c r="L65" s="13">
        <f>F65*K65</f>
        <v>0</v>
      </c>
      <c r="N65" s="25" t="s">
        <v>7</v>
      </c>
      <c r="O65" s="13">
        <f>IF(N65="5",I65,0)</f>
        <v>0</v>
      </c>
      <c r="Z65" s="13">
        <f>IF(AD65=0,J65,0)</f>
        <v>0</v>
      </c>
      <c r="AA65" s="13">
        <f>IF(AD65=10,J65,0)</f>
        <v>0</v>
      </c>
      <c r="AB65" s="13">
        <f>IF(AD65=20,J65,0)</f>
        <v>0</v>
      </c>
      <c r="AD65" s="13">
        <v>20</v>
      </c>
      <c r="AE65" s="13">
        <f>G65*0</f>
        <v>0</v>
      </c>
      <c r="AF65" s="13">
        <f>G65*(1-0)</f>
        <v>0</v>
      </c>
    </row>
    <row r="66" spans="1:37" ht="12.75">
      <c r="A66" s="4"/>
      <c r="B66" s="4"/>
      <c r="C66" s="11" t="s">
        <v>22</v>
      </c>
      <c r="D66" s="51" t="s">
        <v>350</v>
      </c>
      <c r="E66" s="52"/>
      <c r="F66" s="52"/>
      <c r="G66" s="52"/>
      <c r="H66" s="27">
        <f>SUM(H67:H70)</f>
        <v>0</v>
      </c>
      <c r="I66" s="27">
        <f>SUM(I67:I70)</f>
        <v>0</v>
      </c>
      <c r="J66" s="27">
        <f>H66+I66</f>
        <v>0</v>
      </c>
      <c r="K66" s="22"/>
      <c r="L66" s="27">
        <f>SUM(L67:L70)</f>
        <v>0</v>
      </c>
      <c r="P66" s="27">
        <f>IF(Q66="PR",J66,SUM(O67:O70))</f>
        <v>0</v>
      </c>
      <c r="Q66" s="22" t="s">
        <v>476</v>
      </c>
      <c r="R66" s="27">
        <f>IF(Q66="HS",H66,0)</f>
        <v>0</v>
      </c>
      <c r="S66" s="27">
        <f>IF(Q66="HS",I66-P66,0)</f>
        <v>0</v>
      </c>
      <c r="T66" s="27">
        <f>IF(Q66="PS",H66,0)</f>
        <v>0</v>
      </c>
      <c r="U66" s="27">
        <f>IF(Q66="PS",I66-P66,0)</f>
        <v>0</v>
      </c>
      <c r="V66" s="27">
        <f>IF(Q66="MP",H66,0)</f>
        <v>0</v>
      </c>
      <c r="W66" s="27">
        <f>IF(Q66="MP",I66-P66,0)</f>
        <v>0</v>
      </c>
      <c r="X66" s="27">
        <f>IF(Q66="OM",H66,0)</f>
        <v>0</v>
      </c>
      <c r="Y66" s="22" t="s">
        <v>161</v>
      </c>
      <c r="AI66" s="27">
        <f>SUM(Z67:Z70)</f>
        <v>0</v>
      </c>
      <c r="AJ66" s="27">
        <f>SUM(AA67:AA70)</f>
        <v>0</v>
      </c>
      <c r="AK66" s="27">
        <f>SUM(AB67:AB70)</f>
        <v>0</v>
      </c>
    </row>
    <row r="67" spans="1:32" ht="12.75">
      <c r="A67" s="5" t="s">
        <v>50</v>
      </c>
      <c r="B67" s="5" t="s">
        <v>161</v>
      </c>
      <c r="C67" s="5" t="s">
        <v>208</v>
      </c>
      <c r="D67" s="5" t="s">
        <v>351</v>
      </c>
      <c r="E67" s="5" t="s">
        <v>452</v>
      </c>
      <c r="F67" s="13">
        <v>125</v>
      </c>
      <c r="H67" s="13">
        <f>ROUND(F67*AE67,2)</f>
        <v>0</v>
      </c>
      <c r="I67" s="13">
        <f>J67-H67</f>
        <v>0</v>
      </c>
      <c r="J67" s="13">
        <f>ROUND(F67*G67,2)</f>
        <v>0</v>
      </c>
      <c r="K67" s="13">
        <v>0</v>
      </c>
      <c r="L67" s="13">
        <f>F67*K67</f>
        <v>0</v>
      </c>
      <c r="N67" s="25" t="s">
        <v>7</v>
      </c>
      <c r="O67" s="13">
        <f>IF(N67="5",I67,0)</f>
        <v>0</v>
      </c>
      <c r="Z67" s="13">
        <f>IF(AD67=0,J67,0)</f>
        <v>0</v>
      </c>
      <c r="AA67" s="13">
        <f>IF(AD67=10,J67,0)</f>
        <v>0</v>
      </c>
      <c r="AB67" s="13">
        <f>IF(AD67=20,J67,0)</f>
        <v>0</v>
      </c>
      <c r="AD67" s="13">
        <v>20</v>
      </c>
      <c r="AE67" s="13">
        <f>G67*0</f>
        <v>0</v>
      </c>
      <c r="AF67" s="13">
        <f>G67*(1-0)</f>
        <v>0</v>
      </c>
    </row>
    <row r="68" spans="1:32" ht="12.75">
      <c r="A68" s="5" t="s">
        <v>51</v>
      </c>
      <c r="B68" s="5" t="s">
        <v>161</v>
      </c>
      <c r="C68" s="5" t="s">
        <v>209</v>
      </c>
      <c r="D68" s="5" t="s">
        <v>352</v>
      </c>
      <c r="E68" s="5" t="s">
        <v>452</v>
      </c>
      <c r="F68" s="13">
        <v>235</v>
      </c>
      <c r="H68" s="13">
        <f>ROUND(F68*AE68,2)</f>
        <v>0</v>
      </c>
      <c r="I68" s="13">
        <f>J68-H68</f>
        <v>0</v>
      </c>
      <c r="J68" s="13">
        <f>ROUND(F68*G68,2)</f>
        <v>0</v>
      </c>
      <c r="K68" s="13">
        <v>0</v>
      </c>
      <c r="L68" s="13">
        <f>F68*K68</f>
        <v>0</v>
      </c>
      <c r="N68" s="25" t="s">
        <v>7</v>
      </c>
      <c r="O68" s="13">
        <f>IF(N68="5",I68,0)</f>
        <v>0</v>
      </c>
      <c r="Z68" s="13">
        <f>IF(AD68=0,J68,0)</f>
        <v>0</v>
      </c>
      <c r="AA68" s="13">
        <f>IF(AD68=10,J68,0)</f>
        <v>0</v>
      </c>
      <c r="AB68" s="13">
        <f>IF(AD68=20,J68,0)</f>
        <v>0</v>
      </c>
      <c r="AD68" s="13">
        <v>20</v>
      </c>
      <c r="AE68" s="13">
        <f>G68*0</f>
        <v>0</v>
      </c>
      <c r="AF68" s="13">
        <f>G68*(1-0)</f>
        <v>0</v>
      </c>
    </row>
    <row r="69" spans="1:32" ht="12.75">
      <c r="A69" s="5" t="s">
        <v>52</v>
      </c>
      <c r="B69" s="5" t="s">
        <v>161</v>
      </c>
      <c r="C69" s="5" t="s">
        <v>210</v>
      </c>
      <c r="D69" s="5" t="s">
        <v>353</v>
      </c>
      <c r="E69" s="5" t="s">
        <v>452</v>
      </c>
      <c r="F69" s="13">
        <v>75</v>
      </c>
      <c r="H69" s="13">
        <f>ROUND(F69*AE69,2)</f>
        <v>0</v>
      </c>
      <c r="I69" s="13">
        <f>J69-H69</f>
        <v>0</v>
      </c>
      <c r="J69" s="13">
        <f>ROUND(F69*G69,2)</f>
        <v>0</v>
      </c>
      <c r="K69" s="13">
        <v>0</v>
      </c>
      <c r="L69" s="13">
        <f>F69*K69</f>
        <v>0</v>
      </c>
      <c r="N69" s="25" t="s">
        <v>7</v>
      </c>
      <c r="O69" s="13">
        <f>IF(N69="5",I69,0)</f>
        <v>0</v>
      </c>
      <c r="Z69" s="13">
        <f>IF(AD69=0,J69,0)</f>
        <v>0</v>
      </c>
      <c r="AA69" s="13">
        <f>IF(AD69=10,J69,0)</f>
        <v>0</v>
      </c>
      <c r="AB69" s="13">
        <f>IF(AD69=20,J69,0)</f>
        <v>0</v>
      </c>
      <c r="AD69" s="13">
        <v>20</v>
      </c>
      <c r="AE69" s="13">
        <f>G69*0</f>
        <v>0</v>
      </c>
      <c r="AF69" s="13">
        <f>G69*(1-0)</f>
        <v>0</v>
      </c>
    </row>
    <row r="70" spans="1:32" ht="12.75">
      <c r="A70" s="5" t="s">
        <v>53</v>
      </c>
      <c r="B70" s="5" t="s">
        <v>161</v>
      </c>
      <c r="C70" s="5" t="s">
        <v>211</v>
      </c>
      <c r="D70" s="5" t="s">
        <v>354</v>
      </c>
      <c r="E70" s="5" t="s">
        <v>452</v>
      </c>
      <c r="F70" s="13">
        <v>75</v>
      </c>
      <c r="H70" s="13">
        <f>ROUND(F70*AE70,2)</f>
        <v>0</v>
      </c>
      <c r="I70" s="13">
        <f>J70-H70</f>
        <v>0</v>
      </c>
      <c r="J70" s="13">
        <f>ROUND(F70*G70,2)</f>
        <v>0</v>
      </c>
      <c r="K70" s="13">
        <v>0</v>
      </c>
      <c r="L70" s="13">
        <f>F70*K70</f>
        <v>0</v>
      </c>
      <c r="N70" s="25" t="s">
        <v>7</v>
      </c>
      <c r="O70" s="13">
        <f>IF(N70="5",I70,0)</f>
        <v>0</v>
      </c>
      <c r="Z70" s="13">
        <f>IF(AD70=0,J70,0)</f>
        <v>0</v>
      </c>
      <c r="AA70" s="13">
        <f>IF(AD70=10,J70,0)</f>
        <v>0</v>
      </c>
      <c r="AB70" s="13">
        <f>IF(AD70=20,J70,0)</f>
        <v>0</v>
      </c>
      <c r="AD70" s="13">
        <v>20</v>
      </c>
      <c r="AE70" s="13">
        <f>G70*0</f>
        <v>0</v>
      </c>
      <c r="AF70" s="13">
        <f>G70*(1-0)</f>
        <v>0</v>
      </c>
    </row>
    <row r="71" spans="1:37" ht="12.75">
      <c r="A71" s="4"/>
      <c r="B71" s="4"/>
      <c r="C71" s="11" t="s">
        <v>23</v>
      </c>
      <c r="D71" s="51" t="s">
        <v>355</v>
      </c>
      <c r="E71" s="52"/>
      <c r="F71" s="52"/>
      <c r="G71" s="52"/>
      <c r="H71" s="27">
        <f>SUM(H72:H74)</f>
        <v>0</v>
      </c>
      <c r="I71" s="27">
        <f>SUM(I72:I74)</f>
        <v>0</v>
      </c>
      <c r="J71" s="27">
        <f>H71+I71</f>
        <v>0</v>
      </c>
      <c r="K71" s="22"/>
      <c r="L71" s="27">
        <f>SUM(L72:L74)</f>
        <v>0</v>
      </c>
      <c r="P71" s="27">
        <f>IF(Q71="PR",J71,SUM(O72:O74))</f>
        <v>0</v>
      </c>
      <c r="Q71" s="22" t="s">
        <v>476</v>
      </c>
      <c r="R71" s="27">
        <f>IF(Q71="HS",H71,0)</f>
        <v>0</v>
      </c>
      <c r="S71" s="27">
        <f>IF(Q71="HS",I71-P71,0)</f>
        <v>0</v>
      </c>
      <c r="T71" s="27">
        <f>IF(Q71="PS",H71,0)</f>
        <v>0</v>
      </c>
      <c r="U71" s="27">
        <f>IF(Q71="PS",I71-P71,0)</f>
        <v>0</v>
      </c>
      <c r="V71" s="27">
        <f>IF(Q71="MP",H71,0)</f>
        <v>0</v>
      </c>
      <c r="W71" s="27">
        <f>IF(Q71="MP",I71-P71,0)</f>
        <v>0</v>
      </c>
      <c r="X71" s="27">
        <f>IF(Q71="OM",H71,0)</f>
        <v>0</v>
      </c>
      <c r="Y71" s="22" t="s">
        <v>161</v>
      </c>
      <c r="AI71" s="27">
        <f>SUM(Z72:Z74)</f>
        <v>0</v>
      </c>
      <c r="AJ71" s="27">
        <f>SUM(AA72:AA74)</f>
        <v>0</v>
      </c>
      <c r="AK71" s="27">
        <f>SUM(AB72:AB74)</f>
        <v>0</v>
      </c>
    </row>
    <row r="72" spans="1:32" ht="12.75">
      <c r="A72" s="5" t="s">
        <v>54</v>
      </c>
      <c r="B72" s="5" t="s">
        <v>161</v>
      </c>
      <c r="C72" s="5" t="s">
        <v>212</v>
      </c>
      <c r="D72" s="5" t="s">
        <v>356</v>
      </c>
      <c r="E72" s="5" t="s">
        <v>452</v>
      </c>
      <c r="F72" s="13">
        <v>235</v>
      </c>
      <c r="H72" s="13">
        <f>ROUND(F72*AE72,2)</f>
        <v>0</v>
      </c>
      <c r="I72" s="13">
        <f>J72-H72</f>
        <v>0</v>
      </c>
      <c r="J72" s="13">
        <f>ROUND(F72*G72,2)</f>
        <v>0</v>
      </c>
      <c r="K72" s="13">
        <v>0</v>
      </c>
      <c r="L72" s="13">
        <f>F72*K72</f>
        <v>0</v>
      </c>
      <c r="N72" s="25" t="s">
        <v>7</v>
      </c>
      <c r="O72" s="13">
        <f>IF(N72="5",I72,0)</f>
        <v>0</v>
      </c>
      <c r="Z72" s="13">
        <f>IF(AD72=0,J72,0)</f>
        <v>0</v>
      </c>
      <c r="AA72" s="13">
        <f>IF(AD72=10,J72,0)</f>
        <v>0</v>
      </c>
      <c r="AB72" s="13">
        <f>IF(AD72=20,J72,0)</f>
        <v>0</v>
      </c>
      <c r="AD72" s="13">
        <v>20</v>
      </c>
      <c r="AE72" s="13">
        <f>G72*0</f>
        <v>0</v>
      </c>
      <c r="AF72" s="13">
        <f>G72*(1-0)</f>
        <v>0</v>
      </c>
    </row>
    <row r="73" spans="1:32" ht="12.75">
      <c r="A73" s="5" t="s">
        <v>55</v>
      </c>
      <c r="B73" s="5" t="s">
        <v>161</v>
      </c>
      <c r="C73" s="5" t="s">
        <v>213</v>
      </c>
      <c r="D73" s="5" t="s">
        <v>357</v>
      </c>
      <c r="E73" s="5" t="s">
        <v>452</v>
      </c>
      <c r="F73" s="13">
        <v>47</v>
      </c>
      <c r="H73" s="13">
        <f>ROUND(F73*AE73,2)</f>
        <v>0</v>
      </c>
      <c r="I73" s="13">
        <f>J73-H73</f>
        <v>0</v>
      </c>
      <c r="J73" s="13">
        <f>ROUND(F73*G73,2)</f>
        <v>0</v>
      </c>
      <c r="K73" s="13">
        <v>0</v>
      </c>
      <c r="L73" s="13">
        <f>F73*K73</f>
        <v>0</v>
      </c>
      <c r="N73" s="25" t="s">
        <v>7</v>
      </c>
      <c r="O73" s="13">
        <f>IF(N73="5",I73,0)</f>
        <v>0</v>
      </c>
      <c r="Z73" s="13">
        <f>IF(AD73=0,J73,0)</f>
        <v>0</v>
      </c>
      <c r="AA73" s="13">
        <f>IF(AD73=10,J73,0)</f>
        <v>0</v>
      </c>
      <c r="AB73" s="13">
        <f>IF(AD73=20,J73,0)</f>
        <v>0</v>
      </c>
      <c r="AD73" s="13">
        <v>20</v>
      </c>
      <c r="AE73" s="13">
        <f>G73*0</f>
        <v>0</v>
      </c>
      <c r="AF73" s="13">
        <f>G73*(1-0)</f>
        <v>0</v>
      </c>
    </row>
    <row r="74" spans="1:32" ht="12.75">
      <c r="A74" s="5" t="s">
        <v>56</v>
      </c>
      <c r="B74" s="5" t="s">
        <v>161</v>
      </c>
      <c r="C74" s="5" t="s">
        <v>214</v>
      </c>
      <c r="D74" s="5" t="s">
        <v>358</v>
      </c>
      <c r="E74" s="5" t="s">
        <v>452</v>
      </c>
      <c r="F74" s="13">
        <v>75</v>
      </c>
      <c r="H74" s="13">
        <f>ROUND(F74*AE74,2)</f>
        <v>0</v>
      </c>
      <c r="I74" s="13">
        <f>J74-H74</f>
        <v>0</v>
      </c>
      <c r="J74" s="13">
        <f>ROUND(F74*G74,2)</f>
        <v>0</v>
      </c>
      <c r="K74" s="13">
        <v>0</v>
      </c>
      <c r="L74" s="13">
        <f>F74*K74</f>
        <v>0</v>
      </c>
      <c r="N74" s="25" t="s">
        <v>7</v>
      </c>
      <c r="O74" s="13">
        <f>IF(N74="5",I74,0)</f>
        <v>0</v>
      </c>
      <c r="Z74" s="13">
        <f>IF(AD74=0,J74,0)</f>
        <v>0</v>
      </c>
      <c r="AA74" s="13">
        <f>IF(AD74=10,J74,0)</f>
        <v>0</v>
      </c>
      <c r="AB74" s="13">
        <f>IF(AD74=20,J74,0)</f>
        <v>0</v>
      </c>
      <c r="AD74" s="13">
        <v>20</v>
      </c>
      <c r="AE74" s="13">
        <f>G74*0</f>
        <v>0</v>
      </c>
      <c r="AF74" s="13">
        <f>G74*(1-0)</f>
        <v>0</v>
      </c>
    </row>
    <row r="75" spans="1:37" ht="12.75">
      <c r="A75" s="4"/>
      <c r="B75" s="4"/>
      <c r="C75" s="11" t="s">
        <v>24</v>
      </c>
      <c r="D75" s="51" t="s">
        <v>359</v>
      </c>
      <c r="E75" s="52"/>
      <c r="F75" s="52"/>
      <c r="G75" s="52"/>
      <c r="H75" s="27">
        <f>SUM(H76:H77)</f>
        <v>0</v>
      </c>
      <c r="I75" s="27">
        <f>SUM(I76:I77)</f>
        <v>0</v>
      </c>
      <c r="J75" s="27">
        <f>H75+I75</f>
        <v>0</v>
      </c>
      <c r="K75" s="22"/>
      <c r="L75" s="27">
        <f>SUM(L76:L77)</f>
        <v>0</v>
      </c>
      <c r="P75" s="27">
        <f>IF(Q75="PR",J75,SUM(O76:O77))</f>
        <v>0</v>
      </c>
      <c r="Q75" s="22" t="s">
        <v>476</v>
      </c>
      <c r="R75" s="27">
        <f>IF(Q75="HS",H75,0)</f>
        <v>0</v>
      </c>
      <c r="S75" s="27">
        <f>IF(Q75="HS",I75-P75,0)</f>
        <v>0</v>
      </c>
      <c r="T75" s="27">
        <f>IF(Q75="PS",H75,0)</f>
        <v>0</v>
      </c>
      <c r="U75" s="27">
        <f>IF(Q75="PS",I75-P75,0)</f>
        <v>0</v>
      </c>
      <c r="V75" s="27">
        <f>IF(Q75="MP",H75,0)</f>
        <v>0</v>
      </c>
      <c r="W75" s="27">
        <f>IF(Q75="MP",I75-P75,0)</f>
        <v>0</v>
      </c>
      <c r="X75" s="27">
        <f>IF(Q75="OM",H75,0)</f>
        <v>0</v>
      </c>
      <c r="Y75" s="22" t="s">
        <v>161</v>
      </c>
      <c r="AI75" s="27">
        <f>SUM(Z76:Z77)</f>
        <v>0</v>
      </c>
      <c r="AJ75" s="27">
        <f>SUM(AA76:AA77)</f>
        <v>0</v>
      </c>
      <c r="AK75" s="27">
        <f>SUM(AB76:AB77)</f>
        <v>0</v>
      </c>
    </row>
    <row r="76" spans="1:32" ht="12.75">
      <c r="A76" s="5" t="s">
        <v>57</v>
      </c>
      <c r="B76" s="5" t="s">
        <v>161</v>
      </c>
      <c r="C76" s="5" t="s">
        <v>215</v>
      </c>
      <c r="D76" s="5" t="s">
        <v>360</v>
      </c>
      <c r="E76" s="5" t="s">
        <v>451</v>
      </c>
      <c r="F76" s="13">
        <v>58</v>
      </c>
      <c r="H76" s="13">
        <f>ROUND(F76*AE76,2)</f>
        <v>0</v>
      </c>
      <c r="I76" s="13">
        <f>J76-H76</f>
        <v>0</v>
      </c>
      <c r="J76" s="13">
        <f>ROUND(F76*G76,2)</f>
        <v>0</v>
      </c>
      <c r="K76" s="13">
        <v>0</v>
      </c>
      <c r="L76" s="13">
        <f>F76*K76</f>
        <v>0</v>
      </c>
      <c r="N76" s="25" t="s">
        <v>7</v>
      </c>
      <c r="O76" s="13">
        <f>IF(N76="5",I76,0)</f>
        <v>0</v>
      </c>
      <c r="Z76" s="13">
        <f>IF(AD76=0,J76,0)</f>
        <v>0</v>
      </c>
      <c r="AA76" s="13">
        <f>IF(AD76=10,J76,0)</f>
        <v>0</v>
      </c>
      <c r="AB76" s="13">
        <f>IF(AD76=20,J76,0)</f>
        <v>0</v>
      </c>
      <c r="AD76" s="13">
        <v>20</v>
      </c>
      <c r="AE76" s="13">
        <f>G76*0</f>
        <v>0</v>
      </c>
      <c r="AF76" s="13">
        <f>G76*(1-0)</f>
        <v>0</v>
      </c>
    </row>
    <row r="77" spans="1:32" ht="12.75">
      <c r="A77" s="5" t="s">
        <v>58</v>
      </c>
      <c r="B77" s="5" t="s">
        <v>161</v>
      </c>
      <c r="C77" s="5" t="s">
        <v>216</v>
      </c>
      <c r="D77" s="5" t="s">
        <v>361</v>
      </c>
      <c r="E77" s="5" t="s">
        <v>451</v>
      </c>
      <c r="F77" s="13">
        <v>58</v>
      </c>
      <c r="H77" s="13">
        <f>ROUND(F77*AE77,2)</f>
        <v>0</v>
      </c>
      <c r="I77" s="13">
        <f>J77-H77</f>
        <v>0</v>
      </c>
      <c r="J77" s="13">
        <f>ROUND(F77*G77,2)</f>
        <v>0</v>
      </c>
      <c r="K77" s="13">
        <v>0</v>
      </c>
      <c r="L77" s="13">
        <f>F77*K77</f>
        <v>0</v>
      </c>
      <c r="N77" s="25" t="s">
        <v>7</v>
      </c>
      <c r="O77" s="13">
        <f>IF(N77="5",I77,0)</f>
        <v>0</v>
      </c>
      <c r="Z77" s="13">
        <f>IF(AD77=0,J77,0)</f>
        <v>0</v>
      </c>
      <c r="AA77" s="13">
        <f>IF(AD77=10,J77,0)</f>
        <v>0</v>
      </c>
      <c r="AB77" s="13">
        <f>IF(AD77=20,J77,0)</f>
        <v>0</v>
      </c>
      <c r="AD77" s="13">
        <v>20</v>
      </c>
      <c r="AE77" s="13">
        <f>G77*0.0810810810810811</f>
        <v>0</v>
      </c>
      <c r="AF77" s="13">
        <f>G77*(1-0.0810810810810811)</f>
        <v>0</v>
      </c>
    </row>
    <row r="78" spans="1:37" ht="12.75">
      <c r="A78" s="4"/>
      <c r="B78" s="4"/>
      <c r="C78" s="11" t="s">
        <v>27</v>
      </c>
      <c r="D78" s="51" t="s">
        <v>362</v>
      </c>
      <c r="E78" s="52"/>
      <c r="F78" s="52"/>
      <c r="G78" s="52"/>
      <c r="H78" s="27">
        <f>SUM(H79:H79)</f>
        <v>0</v>
      </c>
      <c r="I78" s="27">
        <f>SUM(I79:I79)</f>
        <v>0</v>
      </c>
      <c r="J78" s="27">
        <f>H78+I78</f>
        <v>0</v>
      </c>
      <c r="K78" s="22"/>
      <c r="L78" s="27">
        <f>SUM(L79:L79)</f>
        <v>5.63352</v>
      </c>
      <c r="P78" s="27">
        <f>IF(Q78="PR",J78,SUM(O79:O79))</f>
        <v>0</v>
      </c>
      <c r="Q78" s="22" t="s">
        <v>476</v>
      </c>
      <c r="R78" s="27">
        <f>IF(Q78="HS",H78,0)</f>
        <v>0</v>
      </c>
      <c r="S78" s="27">
        <f>IF(Q78="HS",I78-P78,0)</f>
        <v>0</v>
      </c>
      <c r="T78" s="27">
        <f>IF(Q78="PS",H78,0)</f>
        <v>0</v>
      </c>
      <c r="U78" s="27">
        <f>IF(Q78="PS",I78-P78,0)</f>
        <v>0</v>
      </c>
      <c r="V78" s="27">
        <f>IF(Q78="MP",H78,0)</f>
        <v>0</v>
      </c>
      <c r="W78" s="27">
        <f>IF(Q78="MP",I78-P78,0)</f>
        <v>0</v>
      </c>
      <c r="X78" s="27">
        <f>IF(Q78="OM",H78,0)</f>
        <v>0</v>
      </c>
      <c r="Y78" s="22" t="s">
        <v>161</v>
      </c>
      <c r="AI78" s="27">
        <f>SUM(Z79:Z79)</f>
        <v>0</v>
      </c>
      <c r="AJ78" s="27">
        <f>SUM(AA79:AA79)</f>
        <v>0</v>
      </c>
      <c r="AK78" s="27">
        <f>SUM(AB79:AB79)</f>
        <v>0</v>
      </c>
    </row>
    <row r="79" spans="1:32" ht="12.75">
      <c r="A79" s="5" t="s">
        <v>59</v>
      </c>
      <c r="B79" s="5" t="s">
        <v>161</v>
      </c>
      <c r="C79" s="5" t="s">
        <v>217</v>
      </c>
      <c r="D79" s="5" t="s">
        <v>363</v>
      </c>
      <c r="E79" s="5" t="s">
        <v>448</v>
      </c>
      <c r="F79" s="13">
        <v>24</v>
      </c>
      <c r="H79" s="13">
        <f>ROUND(F79*AE79,2)</f>
        <v>0</v>
      </c>
      <c r="I79" s="13">
        <f>J79-H79</f>
        <v>0</v>
      </c>
      <c r="J79" s="13">
        <f>ROUND(F79*G79,2)</f>
        <v>0</v>
      </c>
      <c r="K79" s="13">
        <v>0.23473</v>
      </c>
      <c r="L79" s="13">
        <f>F79*K79</f>
        <v>5.63352</v>
      </c>
      <c r="N79" s="25" t="s">
        <v>7</v>
      </c>
      <c r="O79" s="13">
        <f>IF(N79="5",I79,0)</f>
        <v>0</v>
      </c>
      <c r="Z79" s="13">
        <f>IF(AD79=0,J79,0)</f>
        <v>0</v>
      </c>
      <c r="AA79" s="13">
        <f>IF(AD79=10,J79,0)</f>
        <v>0</v>
      </c>
      <c r="AB79" s="13">
        <f>IF(AD79=20,J79,0)</f>
        <v>0</v>
      </c>
      <c r="AD79" s="13">
        <v>20</v>
      </c>
      <c r="AE79" s="13">
        <f>G79*0.745552803422653</f>
        <v>0</v>
      </c>
      <c r="AF79" s="13">
        <f>G79*(1-0.745552803422653)</f>
        <v>0</v>
      </c>
    </row>
    <row r="80" spans="1:37" ht="12.75">
      <c r="A80" s="4"/>
      <c r="B80" s="4"/>
      <c r="C80" s="11" t="s">
        <v>51</v>
      </c>
      <c r="D80" s="51" t="s">
        <v>364</v>
      </c>
      <c r="E80" s="52"/>
      <c r="F80" s="52"/>
      <c r="G80" s="52"/>
      <c r="H80" s="27">
        <f>SUM(H81:H81)</f>
        <v>0</v>
      </c>
      <c r="I80" s="27">
        <f>SUM(I81:I81)</f>
        <v>0</v>
      </c>
      <c r="J80" s="27">
        <f>H80+I80</f>
        <v>0</v>
      </c>
      <c r="K80" s="22"/>
      <c r="L80" s="27">
        <f>SUM(L81:L81)</f>
        <v>11.322000000000001</v>
      </c>
      <c r="P80" s="27">
        <f>IF(Q80="PR",J80,SUM(O81:O81))</f>
        <v>0</v>
      </c>
      <c r="Q80" s="22" t="s">
        <v>476</v>
      </c>
      <c r="R80" s="27">
        <f>IF(Q80="HS",H80,0)</f>
        <v>0</v>
      </c>
      <c r="S80" s="27">
        <f>IF(Q80="HS",I80-P80,0)</f>
        <v>0</v>
      </c>
      <c r="T80" s="27">
        <f>IF(Q80="PS",H80,0)</f>
        <v>0</v>
      </c>
      <c r="U80" s="27">
        <f>IF(Q80="PS",I80-P80,0)</f>
        <v>0</v>
      </c>
      <c r="V80" s="27">
        <f>IF(Q80="MP",H80,0)</f>
        <v>0</v>
      </c>
      <c r="W80" s="27">
        <f>IF(Q80="MP",I80-P80,0)</f>
        <v>0</v>
      </c>
      <c r="X80" s="27">
        <f>IF(Q80="OM",H80,0)</f>
        <v>0</v>
      </c>
      <c r="Y80" s="22" t="s">
        <v>161</v>
      </c>
      <c r="AI80" s="27">
        <f>SUM(Z81:Z81)</f>
        <v>0</v>
      </c>
      <c r="AJ80" s="27">
        <f>SUM(AA81:AA81)</f>
        <v>0</v>
      </c>
      <c r="AK80" s="27">
        <f>SUM(AB81:AB81)</f>
        <v>0</v>
      </c>
    </row>
    <row r="81" spans="1:32" ht="12.75">
      <c r="A81" s="5" t="s">
        <v>60</v>
      </c>
      <c r="B81" s="5" t="s">
        <v>161</v>
      </c>
      <c r="C81" s="5" t="s">
        <v>218</v>
      </c>
      <c r="D81" s="5" t="s">
        <v>365</v>
      </c>
      <c r="E81" s="5" t="s">
        <v>452</v>
      </c>
      <c r="F81" s="13">
        <v>10</v>
      </c>
      <c r="H81" s="13">
        <f>ROUND(F81*AE81,2)</f>
        <v>0</v>
      </c>
      <c r="I81" s="13">
        <f>J81-H81</f>
        <v>0</v>
      </c>
      <c r="J81" s="13">
        <f>ROUND(F81*G81,2)</f>
        <v>0</v>
      </c>
      <c r="K81" s="13">
        <v>1.1322</v>
      </c>
      <c r="L81" s="13">
        <f>F81*K81</f>
        <v>11.322000000000001</v>
      </c>
      <c r="N81" s="25" t="s">
        <v>7</v>
      </c>
      <c r="O81" s="13">
        <f>IF(N81="5",I81,0)</f>
        <v>0</v>
      </c>
      <c r="Z81" s="13">
        <f>IF(AD81=0,J81,0)</f>
        <v>0</v>
      </c>
      <c r="AA81" s="13">
        <f>IF(AD81=10,J81,0)</f>
        <v>0</v>
      </c>
      <c r="AB81" s="13">
        <f>IF(AD81=20,J81,0)</f>
        <v>0</v>
      </c>
      <c r="AD81" s="13">
        <v>20</v>
      </c>
      <c r="AE81" s="13">
        <f>G81*0.468957257279736</f>
        <v>0</v>
      </c>
      <c r="AF81" s="13">
        <f>G81*(1-0.468957257279736)</f>
        <v>0</v>
      </c>
    </row>
    <row r="82" spans="1:37" ht="12.75">
      <c r="A82" s="4"/>
      <c r="B82" s="4"/>
      <c r="C82" s="11" t="s">
        <v>62</v>
      </c>
      <c r="D82" s="51" t="s">
        <v>366</v>
      </c>
      <c r="E82" s="52"/>
      <c r="F82" s="52"/>
      <c r="G82" s="52"/>
      <c r="H82" s="27">
        <f>SUM(H83:H84)</f>
        <v>0</v>
      </c>
      <c r="I82" s="27">
        <f>SUM(I83:I84)</f>
        <v>0</v>
      </c>
      <c r="J82" s="27">
        <f>H82+I82</f>
        <v>0</v>
      </c>
      <c r="K82" s="22"/>
      <c r="L82" s="27">
        <f>SUM(L83:L84)</f>
        <v>7.0068</v>
      </c>
      <c r="P82" s="27">
        <f>IF(Q82="PR",J82,SUM(O83:O84))</f>
        <v>0</v>
      </c>
      <c r="Q82" s="22" t="s">
        <v>476</v>
      </c>
      <c r="R82" s="27">
        <f>IF(Q82="HS",H82,0)</f>
        <v>0</v>
      </c>
      <c r="S82" s="27">
        <f>IF(Q82="HS",I82-P82,0)</f>
        <v>0</v>
      </c>
      <c r="T82" s="27">
        <f>IF(Q82="PS",H82,0)</f>
        <v>0</v>
      </c>
      <c r="U82" s="27">
        <f>IF(Q82="PS",I82-P82,0)</f>
        <v>0</v>
      </c>
      <c r="V82" s="27">
        <f>IF(Q82="MP",H82,0)</f>
        <v>0</v>
      </c>
      <c r="W82" s="27">
        <f>IF(Q82="MP",I82-P82,0)</f>
        <v>0</v>
      </c>
      <c r="X82" s="27">
        <f>IF(Q82="OM",H82,0)</f>
        <v>0</v>
      </c>
      <c r="Y82" s="22" t="s">
        <v>161</v>
      </c>
      <c r="AI82" s="27">
        <f>SUM(Z83:Z84)</f>
        <v>0</v>
      </c>
      <c r="AJ82" s="27">
        <f>SUM(AA83:AA84)</f>
        <v>0</v>
      </c>
      <c r="AK82" s="27">
        <f>SUM(AB83:AB84)</f>
        <v>0</v>
      </c>
    </row>
    <row r="83" spans="1:32" ht="12.75">
      <c r="A83" s="5" t="s">
        <v>61</v>
      </c>
      <c r="B83" s="5" t="s">
        <v>161</v>
      </c>
      <c r="C83" s="5" t="s">
        <v>219</v>
      </c>
      <c r="D83" s="5" t="s">
        <v>367</v>
      </c>
      <c r="E83" s="5" t="s">
        <v>451</v>
      </c>
      <c r="F83" s="13">
        <v>8</v>
      </c>
      <c r="H83" s="13">
        <f>ROUND(F83*AE83,2)</f>
        <v>0</v>
      </c>
      <c r="I83" s="13">
        <f>J83-H83</f>
        <v>0</v>
      </c>
      <c r="J83" s="13">
        <f>ROUND(F83*G83,2)</f>
        <v>0</v>
      </c>
      <c r="K83" s="13">
        <v>0.50505</v>
      </c>
      <c r="L83" s="13">
        <f>F83*K83</f>
        <v>4.0404</v>
      </c>
      <c r="N83" s="25" t="s">
        <v>7</v>
      </c>
      <c r="O83" s="13">
        <f>IF(N83="5",I83,0)</f>
        <v>0</v>
      </c>
      <c r="Z83" s="13">
        <f>IF(AD83=0,J83,0)</f>
        <v>0</v>
      </c>
      <c r="AA83" s="13">
        <f>IF(AD83=10,J83,0)</f>
        <v>0</v>
      </c>
      <c r="AB83" s="13">
        <f>IF(AD83=20,J83,0)</f>
        <v>0</v>
      </c>
      <c r="AD83" s="13">
        <v>20</v>
      </c>
      <c r="AE83" s="13">
        <f>G83*0.891067355778285</f>
        <v>0</v>
      </c>
      <c r="AF83" s="13">
        <f>G83*(1-0.891067355778285)</f>
        <v>0</v>
      </c>
    </row>
    <row r="84" spans="1:32" ht="12.75">
      <c r="A84" s="5" t="s">
        <v>62</v>
      </c>
      <c r="B84" s="5" t="s">
        <v>161</v>
      </c>
      <c r="C84" s="5" t="s">
        <v>220</v>
      </c>
      <c r="D84" s="5" t="s">
        <v>368</v>
      </c>
      <c r="E84" s="5" t="s">
        <v>451</v>
      </c>
      <c r="F84" s="13">
        <v>8</v>
      </c>
      <c r="H84" s="13">
        <f>ROUND(F84*AE84,2)</f>
        <v>0</v>
      </c>
      <c r="I84" s="13">
        <f>J84-H84</f>
        <v>0</v>
      </c>
      <c r="J84" s="13">
        <f>ROUND(F84*G84,2)</f>
        <v>0</v>
      </c>
      <c r="K84" s="13">
        <v>0.3708</v>
      </c>
      <c r="L84" s="13">
        <f>F84*K84</f>
        <v>2.9664</v>
      </c>
      <c r="N84" s="25" t="s">
        <v>7</v>
      </c>
      <c r="O84" s="13">
        <f>IF(N84="5",I84,0)</f>
        <v>0</v>
      </c>
      <c r="Z84" s="13">
        <f>IF(AD84=0,J84,0)</f>
        <v>0</v>
      </c>
      <c r="AA84" s="13">
        <f>IF(AD84=10,J84,0)</f>
        <v>0</v>
      </c>
      <c r="AB84" s="13">
        <f>IF(AD84=20,J84,0)</f>
        <v>0</v>
      </c>
      <c r="AD84" s="13">
        <v>20</v>
      </c>
      <c r="AE84" s="13">
        <f>G84*0.855840099937539</f>
        <v>0</v>
      </c>
      <c r="AF84" s="13">
        <f>G84*(1-0.855840099937539)</f>
        <v>0</v>
      </c>
    </row>
    <row r="85" spans="1:37" ht="12.75">
      <c r="A85" s="4"/>
      <c r="B85" s="4"/>
      <c r="C85" s="11" t="s">
        <v>63</v>
      </c>
      <c r="D85" s="51" t="s">
        <v>369</v>
      </c>
      <c r="E85" s="52"/>
      <c r="F85" s="52"/>
      <c r="G85" s="52"/>
      <c r="H85" s="27">
        <f>SUM(H86:H89)</f>
        <v>0</v>
      </c>
      <c r="I85" s="27">
        <f>SUM(I86:I89)</f>
        <v>0</v>
      </c>
      <c r="J85" s="27">
        <f>H85+I85</f>
        <v>0</v>
      </c>
      <c r="K85" s="22"/>
      <c r="L85" s="27">
        <f>SUM(L86:L89)</f>
        <v>2.12432</v>
      </c>
      <c r="P85" s="27">
        <f>IF(Q85="PR",J85,SUM(O86:O89))</f>
        <v>0</v>
      </c>
      <c r="Q85" s="22" t="s">
        <v>476</v>
      </c>
      <c r="R85" s="27">
        <f>IF(Q85="HS",H85,0)</f>
        <v>0</v>
      </c>
      <c r="S85" s="27">
        <f>IF(Q85="HS",I85-P85,0)</f>
        <v>0</v>
      </c>
      <c r="T85" s="27">
        <f>IF(Q85="PS",H85,0)</f>
        <v>0</v>
      </c>
      <c r="U85" s="27">
        <f>IF(Q85="PS",I85-P85,0)</f>
        <v>0</v>
      </c>
      <c r="V85" s="27">
        <f>IF(Q85="MP",H85,0)</f>
        <v>0</v>
      </c>
      <c r="W85" s="27">
        <f>IF(Q85="MP",I85-P85,0)</f>
        <v>0</v>
      </c>
      <c r="X85" s="27">
        <f>IF(Q85="OM",H85,0)</f>
        <v>0</v>
      </c>
      <c r="Y85" s="22" t="s">
        <v>161</v>
      </c>
      <c r="AI85" s="27">
        <f>SUM(Z86:Z89)</f>
        <v>0</v>
      </c>
      <c r="AJ85" s="27">
        <f>SUM(AA86:AA89)</f>
        <v>0</v>
      </c>
      <c r="AK85" s="27">
        <f>SUM(AB86:AB89)</f>
        <v>0</v>
      </c>
    </row>
    <row r="86" spans="1:32" ht="12.75">
      <c r="A86" s="5" t="s">
        <v>63</v>
      </c>
      <c r="B86" s="5" t="s">
        <v>161</v>
      </c>
      <c r="C86" s="5" t="s">
        <v>221</v>
      </c>
      <c r="D86" s="5" t="s">
        <v>370</v>
      </c>
      <c r="E86" s="5" t="s">
        <v>451</v>
      </c>
      <c r="F86" s="13">
        <v>8</v>
      </c>
      <c r="H86" s="13">
        <f>ROUND(F86*AE86,2)</f>
        <v>0</v>
      </c>
      <c r="I86" s="13">
        <f>J86-H86</f>
        <v>0</v>
      </c>
      <c r="J86" s="13">
        <f>ROUND(F86*G86,2)</f>
        <v>0</v>
      </c>
      <c r="K86" s="13">
        <v>0.12966</v>
      </c>
      <c r="L86" s="13">
        <f>F86*K86</f>
        <v>1.03728</v>
      </c>
      <c r="N86" s="25" t="s">
        <v>7</v>
      </c>
      <c r="O86" s="13">
        <f>IF(N86="5",I86,0)</f>
        <v>0</v>
      </c>
      <c r="Z86" s="13">
        <f>IF(AD86=0,J86,0)</f>
        <v>0</v>
      </c>
      <c r="AA86" s="13">
        <f>IF(AD86=10,J86,0)</f>
        <v>0</v>
      </c>
      <c r="AB86" s="13">
        <f>IF(AD86=20,J86,0)</f>
        <v>0</v>
      </c>
      <c r="AD86" s="13">
        <v>20</v>
      </c>
      <c r="AE86" s="13">
        <f>G86*0.875207925183898</f>
        <v>0</v>
      </c>
      <c r="AF86" s="13">
        <f>G86*(1-0.875207925183898)</f>
        <v>0</v>
      </c>
    </row>
    <row r="87" spans="1:32" ht="12.75">
      <c r="A87" s="5" t="s">
        <v>64</v>
      </c>
      <c r="B87" s="5" t="s">
        <v>161</v>
      </c>
      <c r="C87" s="5" t="s">
        <v>222</v>
      </c>
      <c r="D87" s="5" t="s">
        <v>371</v>
      </c>
      <c r="E87" s="5" t="s">
        <v>451</v>
      </c>
      <c r="F87" s="13">
        <v>8</v>
      </c>
      <c r="H87" s="13">
        <f>ROUND(F87*AE87,2)</f>
        <v>0</v>
      </c>
      <c r="I87" s="13">
        <f>J87-H87</f>
        <v>0</v>
      </c>
      <c r="J87" s="13">
        <f>ROUND(F87*G87,2)</f>
        <v>0</v>
      </c>
      <c r="K87" s="13">
        <v>0.12966</v>
      </c>
      <c r="L87" s="13">
        <f>F87*K87</f>
        <v>1.03728</v>
      </c>
      <c r="N87" s="25" t="s">
        <v>7</v>
      </c>
      <c r="O87" s="13">
        <f>IF(N87="5",I87,0)</f>
        <v>0</v>
      </c>
      <c r="Z87" s="13">
        <f>IF(AD87=0,J87,0)</f>
        <v>0</v>
      </c>
      <c r="AA87" s="13">
        <f>IF(AD87=10,J87,0)</f>
        <v>0</v>
      </c>
      <c r="AB87" s="13">
        <f>IF(AD87=20,J87,0)</f>
        <v>0</v>
      </c>
      <c r="AD87" s="13">
        <v>20</v>
      </c>
      <c r="AE87" s="13">
        <f>G87*0.878508708795163</f>
        <v>0</v>
      </c>
      <c r="AF87" s="13">
        <f>G87*(1-0.878508708795163)</f>
        <v>0</v>
      </c>
    </row>
    <row r="88" spans="1:32" ht="12.75">
      <c r="A88" s="5" t="s">
        <v>65</v>
      </c>
      <c r="B88" s="5" t="s">
        <v>161</v>
      </c>
      <c r="C88" s="5" t="s">
        <v>223</v>
      </c>
      <c r="D88" s="5" t="s">
        <v>372</v>
      </c>
      <c r="E88" s="5" t="s">
        <v>451</v>
      </c>
      <c r="F88" s="13">
        <v>8</v>
      </c>
      <c r="H88" s="13">
        <f>ROUND(F88*AE88,2)</f>
        <v>0</v>
      </c>
      <c r="I88" s="13">
        <f>J88-H88</f>
        <v>0</v>
      </c>
      <c r="J88" s="13">
        <f>ROUND(F88*G88,2)</f>
        <v>0</v>
      </c>
      <c r="K88" s="13">
        <v>0.00061</v>
      </c>
      <c r="L88" s="13">
        <f>F88*K88</f>
        <v>0.00488</v>
      </c>
      <c r="N88" s="25" t="s">
        <v>7</v>
      </c>
      <c r="O88" s="13">
        <f>IF(N88="5",I88,0)</f>
        <v>0</v>
      </c>
      <c r="Z88" s="13">
        <f>IF(AD88=0,J88,0)</f>
        <v>0</v>
      </c>
      <c r="AA88" s="13">
        <f>IF(AD88=10,J88,0)</f>
        <v>0</v>
      </c>
      <c r="AB88" s="13">
        <f>IF(AD88=20,J88,0)</f>
        <v>0</v>
      </c>
      <c r="AD88" s="13">
        <v>20</v>
      </c>
      <c r="AE88" s="13">
        <f>G88*0.911424903722721</f>
        <v>0</v>
      </c>
      <c r="AF88" s="13">
        <f>G88*(1-0.911424903722721)</f>
        <v>0</v>
      </c>
    </row>
    <row r="89" spans="1:32" ht="12.75">
      <c r="A89" s="5" t="s">
        <v>66</v>
      </c>
      <c r="B89" s="5" t="s">
        <v>161</v>
      </c>
      <c r="C89" s="5" t="s">
        <v>224</v>
      </c>
      <c r="D89" s="5" t="s">
        <v>373</v>
      </c>
      <c r="E89" s="5" t="s">
        <v>451</v>
      </c>
      <c r="F89" s="13">
        <v>8</v>
      </c>
      <c r="H89" s="13">
        <f>ROUND(F89*AE89,2)</f>
        <v>0</v>
      </c>
      <c r="I89" s="13">
        <f>J89-H89</f>
        <v>0</v>
      </c>
      <c r="J89" s="13">
        <f>ROUND(F89*G89,2)</f>
        <v>0</v>
      </c>
      <c r="K89" s="13">
        <v>0.00561</v>
      </c>
      <c r="L89" s="13">
        <f>F89*K89</f>
        <v>0.04488</v>
      </c>
      <c r="N89" s="25" t="s">
        <v>7</v>
      </c>
      <c r="O89" s="13">
        <f>IF(N89="5",I89,0)</f>
        <v>0</v>
      </c>
      <c r="Z89" s="13">
        <f>IF(AD89=0,J89,0)</f>
        <v>0</v>
      </c>
      <c r="AA89" s="13">
        <f>IF(AD89=10,J89,0)</f>
        <v>0</v>
      </c>
      <c r="AB89" s="13">
        <f>IF(AD89=20,J89,0)</f>
        <v>0</v>
      </c>
      <c r="AD89" s="13">
        <v>20</v>
      </c>
      <c r="AE89" s="13">
        <f>G89*0.804733727810651</f>
        <v>0</v>
      </c>
      <c r="AF89" s="13">
        <f>G89*(1-0.804733727810651)</f>
        <v>0</v>
      </c>
    </row>
    <row r="90" spans="1:37" ht="12.75">
      <c r="A90" s="4"/>
      <c r="B90" s="4"/>
      <c r="C90" s="11" t="s">
        <v>65</v>
      </c>
      <c r="D90" s="51" t="s">
        <v>374</v>
      </c>
      <c r="E90" s="52"/>
      <c r="F90" s="52"/>
      <c r="G90" s="52"/>
      <c r="H90" s="27">
        <f>SUM(H91:H93)</f>
        <v>0</v>
      </c>
      <c r="I90" s="27">
        <f>SUM(I91:I93)</f>
        <v>0</v>
      </c>
      <c r="J90" s="27">
        <f>H90+I90</f>
        <v>0</v>
      </c>
      <c r="K90" s="22"/>
      <c r="L90" s="27">
        <f>SUM(L91:L93)</f>
        <v>35.46268</v>
      </c>
      <c r="P90" s="27">
        <f>IF(Q90="PR",J90,SUM(O91:O93))</f>
        <v>0</v>
      </c>
      <c r="Q90" s="22" t="s">
        <v>476</v>
      </c>
      <c r="R90" s="27">
        <f>IF(Q90="HS",H90,0)</f>
        <v>0</v>
      </c>
      <c r="S90" s="27">
        <f>IF(Q90="HS",I90-P90,0)</f>
        <v>0</v>
      </c>
      <c r="T90" s="27">
        <f>IF(Q90="PS",H90,0)</f>
        <v>0</v>
      </c>
      <c r="U90" s="27">
        <f>IF(Q90="PS",I90-P90,0)</f>
        <v>0</v>
      </c>
      <c r="V90" s="27">
        <f>IF(Q90="MP",H90,0)</f>
        <v>0</v>
      </c>
      <c r="W90" s="27">
        <f>IF(Q90="MP",I90-P90,0)</f>
        <v>0</v>
      </c>
      <c r="X90" s="27">
        <f>IF(Q90="OM",H90,0)</f>
        <v>0</v>
      </c>
      <c r="Y90" s="22" t="s">
        <v>161</v>
      </c>
      <c r="AI90" s="27">
        <f>SUM(Z91:Z93)</f>
        <v>0</v>
      </c>
      <c r="AJ90" s="27">
        <f>SUM(AA91:AA93)</f>
        <v>0</v>
      </c>
      <c r="AK90" s="27">
        <f>SUM(AB91:AB93)</f>
        <v>0</v>
      </c>
    </row>
    <row r="91" spans="1:32" ht="12.75">
      <c r="A91" s="5" t="s">
        <v>67</v>
      </c>
      <c r="B91" s="5" t="s">
        <v>161</v>
      </c>
      <c r="C91" s="5" t="s">
        <v>225</v>
      </c>
      <c r="D91" s="5" t="s">
        <v>375</v>
      </c>
      <c r="E91" s="5" t="s">
        <v>448</v>
      </c>
      <c r="F91" s="13">
        <v>12</v>
      </c>
      <c r="H91" s="13">
        <f>ROUND(F91*AE91,2)</f>
        <v>0</v>
      </c>
      <c r="I91" s="13">
        <f>J91-H91</f>
        <v>0</v>
      </c>
      <c r="J91" s="13">
        <f>ROUND(F91*G91,2)</f>
        <v>0</v>
      </c>
      <c r="K91" s="13">
        <v>0.00224</v>
      </c>
      <c r="L91" s="13">
        <f>F91*K91</f>
        <v>0.026879999999999998</v>
      </c>
      <c r="N91" s="25" t="s">
        <v>7</v>
      </c>
      <c r="O91" s="13">
        <f>IF(N91="5",I91,0)</f>
        <v>0</v>
      </c>
      <c r="Z91" s="13">
        <f>IF(AD91=0,J91,0)</f>
        <v>0</v>
      </c>
      <c r="AA91" s="13">
        <f>IF(AD91=10,J91,0)</f>
        <v>0</v>
      </c>
      <c r="AB91" s="13">
        <f>IF(AD91=20,J91,0)</f>
        <v>0</v>
      </c>
      <c r="AD91" s="13">
        <v>20</v>
      </c>
      <c r="AE91" s="13">
        <f>G91*0.255698825696523</f>
        <v>0</v>
      </c>
      <c r="AF91" s="13">
        <f>G91*(1-0.255698825696523)</f>
        <v>0</v>
      </c>
    </row>
    <row r="92" spans="1:32" ht="12.75">
      <c r="A92" s="5" t="s">
        <v>68</v>
      </c>
      <c r="B92" s="5" t="s">
        <v>161</v>
      </c>
      <c r="C92" s="5" t="s">
        <v>226</v>
      </c>
      <c r="D92" s="5" t="s">
        <v>376</v>
      </c>
      <c r="E92" s="5" t="s">
        <v>451</v>
      </c>
      <c r="F92" s="13">
        <v>222</v>
      </c>
      <c r="H92" s="13">
        <f>ROUND(F92*AE92,2)</f>
        <v>0</v>
      </c>
      <c r="I92" s="13">
        <f>J92-H92</f>
        <v>0</v>
      </c>
      <c r="J92" s="13">
        <f>ROUND(F92*G92,2)</f>
        <v>0</v>
      </c>
      <c r="K92" s="13">
        <v>0.0739</v>
      </c>
      <c r="L92" s="13">
        <f>F92*K92</f>
        <v>16.4058</v>
      </c>
      <c r="N92" s="25" t="s">
        <v>7</v>
      </c>
      <c r="O92" s="13">
        <f>IF(N92="5",I92,0)</f>
        <v>0</v>
      </c>
      <c r="Z92" s="13">
        <f>IF(AD92=0,J92,0)</f>
        <v>0</v>
      </c>
      <c r="AA92" s="13">
        <f>IF(AD92=10,J92,0)</f>
        <v>0</v>
      </c>
      <c r="AB92" s="13">
        <f>IF(AD92=20,J92,0)</f>
        <v>0</v>
      </c>
      <c r="AD92" s="13">
        <v>20</v>
      </c>
      <c r="AE92" s="13">
        <f>G92*0.16033024156559</f>
        <v>0</v>
      </c>
      <c r="AF92" s="13">
        <f>G92*(1-0.16033024156559)</f>
        <v>0</v>
      </c>
    </row>
    <row r="93" spans="1:32" ht="12.75">
      <c r="A93" s="5" t="s">
        <v>69</v>
      </c>
      <c r="B93" s="5" t="s">
        <v>161</v>
      </c>
      <c r="C93" s="5" t="s">
        <v>227</v>
      </c>
      <c r="D93" s="5" t="s">
        <v>377</v>
      </c>
      <c r="E93" s="5" t="s">
        <v>451</v>
      </c>
      <c r="F93" s="13">
        <v>173</v>
      </c>
      <c r="H93" s="13">
        <f>ROUND(F93*AE93,2)</f>
        <v>0</v>
      </c>
      <c r="I93" s="13">
        <f>J93-H93</f>
        <v>0</v>
      </c>
      <c r="J93" s="13">
        <f>ROUND(F93*G93,2)</f>
        <v>0</v>
      </c>
      <c r="K93" s="13">
        <v>0.11</v>
      </c>
      <c r="L93" s="13">
        <f>F93*K93</f>
        <v>19.03</v>
      </c>
      <c r="N93" s="25" t="s">
        <v>7</v>
      </c>
      <c r="O93" s="13">
        <f>IF(N93="5",I93,0)</f>
        <v>0</v>
      </c>
      <c r="Z93" s="13">
        <f>IF(AD93=0,J93,0)</f>
        <v>0</v>
      </c>
      <c r="AA93" s="13">
        <f>IF(AD93=10,J93,0)</f>
        <v>0</v>
      </c>
      <c r="AB93" s="13">
        <f>IF(AD93=20,J93,0)</f>
        <v>0</v>
      </c>
      <c r="AD93" s="13">
        <v>20</v>
      </c>
      <c r="AE93" s="13">
        <f>G93*0.13095902166917</f>
        <v>0</v>
      </c>
      <c r="AF93" s="13">
        <f>G93*(1-0.13095902166917)</f>
        <v>0</v>
      </c>
    </row>
    <row r="94" spans="1:37" ht="12.75">
      <c r="A94" s="4"/>
      <c r="B94" s="4"/>
      <c r="C94" s="11" t="s">
        <v>228</v>
      </c>
      <c r="D94" s="51" t="s">
        <v>378</v>
      </c>
      <c r="E94" s="52"/>
      <c r="F94" s="52"/>
      <c r="G94" s="52"/>
      <c r="H94" s="27">
        <f>SUM(H95:H97)</f>
        <v>0</v>
      </c>
      <c r="I94" s="27">
        <f>SUM(I95:I97)</f>
        <v>0</v>
      </c>
      <c r="J94" s="27">
        <f>H94+I94</f>
        <v>0</v>
      </c>
      <c r="K94" s="22"/>
      <c r="L94" s="27">
        <f>SUM(L95:L97)</f>
        <v>0.46668999999999994</v>
      </c>
      <c r="P94" s="27">
        <f>IF(Q94="PR",J94,SUM(O95:O97))</f>
        <v>0</v>
      </c>
      <c r="Q94" s="22" t="s">
        <v>477</v>
      </c>
      <c r="R94" s="27">
        <f>IF(Q94="HS",H94,0)</f>
        <v>0</v>
      </c>
      <c r="S94" s="27">
        <f>IF(Q94="HS",I94-P94,0)</f>
        <v>0</v>
      </c>
      <c r="T94" s="27">
        <f>IF(Q94="PS",H94,0)</f>
        <v>0</v>
      </c>
      <c r="U94" s="27">
        <f>IF(Q94="PS",I94-P94,0)</f>
        <v>0</v>
      </c>
      <c r="V94" s="27">
        <f>IF(Q94="MP",H94,0)</f>
        <v>0</v>
      </c>
      <c r="W94" s="27">
        <f>IF(Q94="MP",I94-P94,0)</f>
        <v>0</v>
      </c>
      <c r="X94" s="27">
        <f>IF(Q94="OM",H94,0)</f>
        <v>0</v>
      </c>
      <c r="Y94" s="22" t="s">
        <v>161</v>
      </c>
      <c r="AI94" s="27">
        <f>SUM(Z95:Z97)</f>
        <v>0</v>
      </c>
      <c r="AJ94" s="27">
        <f>SUM(AA95:AA97)</f>
        <v>0</v>
      </c>
      <c r="AK94" s="27">
        <f>SUM(AB95:AB97)</f>
        <v>0</v>
      </c>
    </row>
    <row r="95" spans="1:32" ht="12.75">
      <c r="A95" s="5" t="s">
        <v>70</v>
      </c>
      <c r="B95" s="5" t="s">
        <v>161</v>
      </c>
      <c r="C95" s="5" t="s">
        <v>229</v>
      </c>
      <c r="D95" s="5" t="s">
        <v>537</v>
      </c>
      <c r="E95" s="5" t="s">
        <v>446</v>
      </c>
      <c r="F95" s="13">
        <v>6</v>
      </c>
      <c r="H95" s="13">
        <f>ROUND(F95*AE95,2)</f>
        <v>0</v>
      </c>
      <c r="I95" s="13">
        <f>J95-H95</f>
        <v>0</v>
      </c>
      <c r="J95" s="13">
        <f>ROUND(F95*G95,2)</f>
        <v>0</v>
      </c>
      <c r="K95" s="13">
        <v>0.07382</v>
      </c>
      <c r="L95" s="13">
        <f>F95*K95</f>
        <v>0.44292</v>
      </c>
      <c r="N95" s="25" t="s">
        <v>7</v>
      </c>
      <c r="O95" s="13">
        <f>IF(N95="5",I95,0)</f>
        <v>0</v>
      </c>
      <c r="Z95" s="13">
        <f>IF(AD95=0,J95,0)</f>
        <v>0</v>
      </c>
      <c r="AA95" s="13">
        <f>IF(AD95=10,J95,0)</f>
        <v>0</v>
      </c>
      <c r="AB95" s="13">
        <f>IF(AD95=20,J95,0)</f>
        <v>0</v>
      </c>
      <c r="AD95" s="13">
        <v>20</v>
      </c>
      <c r="AE95" s="13">
        <f>G95*0.938426110484398</f>
        <v>0</v>
      </c>
      <c r="AF95" s="13">
        <f>G95*(1-0.938426110484398)</f>
        <v>0</v>
      </c>
    </row>
    <row r="96" spans="1:32" ht="12.75">
      <c r="A96" s="5" t="s">
        <v>71</v>
      </c>
      <c r="B96" s="5" t="s">
        <v>161</v>
      </c>
      <c r="C96" s="5" t="s">
        <v>230</v>
      </c>
      <c r="D96" s="5" t="s">
        <v>379</v>
      </c>
      <c r="E96" s="5" t="s">
        <v>446</v>
      </c>
      <c r="F96" s="13">
        <v>1</v>
      </c>
      <c r="H96" s="13">
        <f>ROUND(F96*AE96,2)</f>
        <v>0</v>
      </c>
      <c r="I96" s="13">
        <f>J96-H96</f>
        <v>0</v>
      </c>
      <c r="J96" s="13">
        <f>ROUND(F96*G96,2)</f>
        <v>0</v>
      </c>
      <c r="K96" s="13">
        <v>0.00397</v>
      </c>
      <c r="L96" s="13">
        <f>F96*K96</f>
        <v>0.00397</v>
      </c>
      <c r="N96" s="25" t="s">
        <v>7</v>
      </c>
      <c r="O96" s="13">
        <f>IF(N96="5",I96,0)</f>
        <v>0</v>
      </c>
      <c r="Z96" s="13">
        <f>IF(AD96=0,J96,0)</f>
        <v>0</v>
      </c>
      <c r="AA96" s="13">
        <f>IF(AD96=10,J96,0)</f>
        <v>0</v>
      </c>
      <c r="AB96" s="13">
        <f>IF(AD96=20,J96,0)</f>
        <v>0</v>
      </c>
      <c r="AD96" s="13">
        <v>20</v>
      </c>
      <c r="AE96" s="13">
        <f>G96*0.5</f>
        <v>0</v>
      </c>
      <c r="AF96" s="13">
        <f>G96*(1-0.5)</f>
        <v>0</v>
      </c>
    </row>
    <row r="97" spans="1:32" ht="12.75">
      <c r="A97" s="5" t="s">
        <v>72</v>
      </c>
      <c r="B97" s="5" t="s">
        <v>161</v>
      </c>
      <c r="C97" s="5" t="s">
        <v>231</v>
      </c>
      <c r="D97" s="5" t="s">
        <v>380</v>
      </c>
      <c r="E97" s="5" t="s">
        <v>448</v>
      </c>
      <c r="F97" s="13">
        <v>10</v>
      </c>
      <c r="H97" s="13">
        <f>ROUND(F97*AE97,2)</f>
        <v>0</v>
      </c>
      <c r="I97" s="13">
        <f>J97-H97</f>
        <v>0</v>
      </c>
      <c r="J97" s="13">
        <f>ROUND(F97*G97,2)</f>
        <v>0</v>
      </c>
      <c r="K97" s="13">
        <v>0.00198</v>
      </c>
      <c r="L97" s="13">
        <f>F97*K97</f>
        <v>0.019799999999999998</v>
      </c>
      <c r="N97" s="25" t="s">
        <v>7</v>
      </c>
      <c r="O97" s="13">
        <f>IF(N97="5",I97,0)</f>
        <v>0</v>
      </c>
      <c r="Z97" s="13">
        <f>IF(AD97=0,J97,0)</f>
        <v>0</v>
      </c>
      <c r="AA97" s="13">
        <f>IF(AD97=10,J97,0)</f>
        <v>0</v>
      </c>
      <c r="AB97" s="13">
        <f>IF(AD97=20,J97,0)</f>
        <v>0</v>
      </c>
      <c r="AD97" s="13">
        <v>20</v>
      </c>
      <c r="AE97" s="13">
        <f>G97*0.466666666666667</f>
        <v>0</v>
      </c>
      <c r="AF97" s="13">
        <f>G97*(1-0.466666666666667)</f>
        <v>0</v>
      </c>
    </row>
    <row r="98" spans="1:37" ht="12.75">
      <c r="A98" s="4"/>
      <c r="B98" s="4"/>
      <c r="C98" s="11" t="s">
        <v>93</v>
      </c>
      <c r="D98" s="51" t="s">
        <v>381</v>
      </c>
      <c r="E98" s="52"/>
      <c r="F98" s="52"/>
      <c r="G98" s="52"/>
      <c r="H98" s="27">
        <f>SUM(H99:H103)</f>
        <v>0</v>
      </c>
      <c r="I98" s="27">
        <f>SUM(I99:I103)</f>
        <v>0</v>
      </c>
      <c r="J98" s="27">
        <f>H98+I98</f>
        <v>0</v>
      </c>
      <c r="K98" s="22"/>
      <c r="L98" s="27">
        <f>SUM(L99:L103)</f>
        <v>0.0015200000000000003</v>
      </c>
      <c r="P98" s="27">
        <f>IF(Q98="PR",J98,SUM(O99:O103))</f>
        <v>0</v>
      </c>
      <c r="Q98" s="22" t="s">
        <v>476</v>
      </c>
      <c r="R98" s="27">
        <f>IF(Q98="HS",H98,0)</f>
        <v>0</v>
      </c>
      <c r="S98" s="27">
        <f>IF(Q98="HS",I98-P98,0)</f>
        <v>0</v>
      </c>
      <c r="T98" s="27">
        <f>IF(Q98="PS",H98,0)</f>
        <v>0</v>
      </c>
      <c r="U98" s="27">
        <f>IF(Q98="PS",I98-P98,0)</f>
        <v>0</v>
      </c>
      <c r="V98" s="27">
        <f>IF(Q98="MP",H98,0)</f>
        <v>0</v>
      </c>
      <c r="W98" s="27">
        <f>IF(Q98="MP",I98-P98,0)</f>
        <v>0</v>
      </c>
      <c r="X98" s="27">
        <f>IF(Q98="OM",H98,0)</f>
        <v>0</v>
      </c>
      <c r="Y98" s="22" t="s">
        <v>161</v>
      </c>
      <c r="AI98" s="27">
        <f>SUM(Z99:Z103)</f>
        <v>0</v>
      </c>
      <c r="AJ98" s="27">
        <f>SUM(AA99:AA103)</f>
        <v>0</v>
      </c>
      <c r="AK98" s="27">
        <f>SUM(AB99:AB103)</f>
        <v>0</v>
      </c>
    </row>
    <row r="99" spans="1:32" ht="12.75">
      <c r="A99" s="5" t="s">
        <v>73</v>
      </c>
      <c r="B99" s="5" t="s">
        <v>161</v>
      </c>
      <c r="C99" s="5" t="s">
        <v>232</v>
      </c>
      <c r="D99" s="5" t="s">
        <v>382</v>
      </c>
      <c r="E99" s="5" t="s">
        <v>448</v>
      </c>
      <c r="F99" s="13">
        <v>91</v>
      </c>
      <c r="H99" s="13">
        <f>ROUND(F99*AE99,2)</f>
        <v>0</v>
      </c>
      <c r="I99" s="13">
        <f>J99-H99</f>
        <v>0</v>
      </c>
      <c r="J99" s="13">
        <f>ROUND(F99*G99,2)</f>
        <v>0</v>
      </c>
      <c r="K99" s="13">
        <v>0</v>
      </c>
      <c r="L99" s="13">
        <f>F99*K99</f>
        <v>0</v>
      </c>
      <c r="N99" s="25" t="s">
        <v>7</v>
      </c>
      <c r="O99" s="13">
        <f>IF(N99="5",I99,0)</f>
        <v>0</v>
      </c>
      <c r="Z99" s="13">
        <f>IF(AD99=0,J99,0)</f>
        <v>0</v>
      </c>
      <c r="AA99" s="13">
        <f>IF(AD99=10,J99,0)</f>
        <v>0</v>
      </c>
      <c r="AB99" s="13">
        <f>IF(AD99=20,J99,0)</f>
        <v>0</v>
      </c>
      <c r="AD99" s="13">
        <v>20</v>
      </c>
      <c r="AE99" s="13">
        <f>G99*0.0044543429844098</f>
        <v>0</v>
      </c>
      <c r="AF99" s="13">
        <f>G99*(1-0.0044543429844098)</f>
        <v>0</v>
      </c>
    </row>
    <row r="100" spans="1:32" ht="12.75">
      <c r="A100" s="5" t="s">
        <v>74</v>
      </c>
      <c r="B100" s="5" t="s">
        <v>161</v>
      </c>
      <c r="C100" s="5" t="s">
        <v>233</v>
      </c>
      <c r="D100" s="5" t="s">
        <v>383</v>
      </c>
      <c r="E100" s="5" t="s">
        <v>448</v>
      </c>
      <c r="F100" s="13">
        <v>33</v>
      </c>
      <c r="H100" s="13">
        <f>ROUND(F100*AE100,2)</f>
        <v>0</v>
      </c>
      <c r="I100" s="13">
        <f>J100-H100</f>
        <v>0</v>
      </c>
      <c r="J100" s="13">
        <f>ROUND(F100*G100,2)</f>
        <v>0</v>
      </c>
      <c r="K100" s="13">
        <v>1E-05</v>
      </c>
      <c r="L100" s="13">
        <f>F100*K100</f>
        <v>0.00033000000000000005</v>
      </c>
      <c r="N100" s="25" t="s">
        <v>7</v>
      </c>
      <c r="O100" s="13">
        <f>IF(N100="5",I100,0)</f>
        <v>0</v>
      </c>
      <c r="Z100" s="13">
        <f>IF(AD100=0,J100,0)</f>
        <v>0</v>
      </c>
      <c r="AA100" s="13">
        <f>IF(AD100=10,J100,0)</f>
        <v>0</v>
      </c>
      <c r="AB100" s="13">
        <f>IF(AD100=20,J100,0)</f>
        <v>0</v>
      </c>
      <c r="AD100" s="13">
        <v>20</v>
      </c>
      <c r="AE100" s="13">
        <f>G100*0.00594421582075903</f>
        <v>0</v>
      </c>
      <c r="AF100" s="13">
        <f>G100*(1-0.00594421582075903)</f>
        <v>0</v>
      </c>
    </row>
    <row r="101" spans="1:32" ht="12.75">
      <c r="A101" s="5" t="s">
        <v>75</v>
      </c>
      <c r="B101" s="5" t="s">
        <v>161</v>
      </c>
      <c r="C101" s="5" t="s">
        <v>234</v>
      </c>
      <c r="D101" s="5" t="s">
        <v>384</v>
      </c>
      <c r="E101" s="5" t="s">
        <v>448</v>
      </c>
      <c r="F101" s="13">
        <v>71</v>
      </c>
      <c r="H101" s="13">
        <f>ROUND(F101*AE101,2)</f>
        <v>0</v>
      </c>
      <c r="I101" s="13">
        <f>J101-H101</f>
        <v>0</v>
      </c>
      <c r="J101" s="13">
        <f>ROUND(F101*G101,2)</f>
        <v>0</v>
      </c>
      <c r="K101" s="13">
        <v>1E-05</v>
      </c>
      <c r="L101" s="13">
        <f>F101*K101</f>
        <v>0.00071</v>
      </c>
      <c r="N101" s="25" t="s">
        <v>7</v>
      </c>
      <c r="O101" s="13">
        <f>IF(N101="5",I101,0)</f>
        <v>0</v>
      </c>
      <c r="Z101" s="13">
        <f>IF(AD101=0,J101,0)</f>
        <v>0</v>
      </c>
      <c r="AA101" s="13">
        <f>IF(AD101=10,J101,0)</f>
        <v>0</v>
      </c>
      <c r="AB101" s="13">
        <f>IF(AD101=20,J101,0)</f>
        <v>0</v>
      </c>
      <c r="AD101" s="13">
        <v>20</v>
      </c>
      <c r="AE101" s="13">
        <f>G101*0.00580402867872994</f>
        <v>0</v>
      </c>
      <c r="AF101" s="13">
        <f>G101*(1-0.00580402867872994)</f>
        <v>0</v>
      </c>
    </row>
    <row r="102" spans="1:32" ht="12.75">
      <c r="A102" s="5" t="s">
        <v>76</v>
      </c>
      <c r="B102" s="5" t="s">
        <v>161</v>
      </c>
      <c r="C102" s="5" t="s">
        <v>235</v>
      </c>
      <c r="D102" s="5" t="s">
        <v>385</v>
      </c>
      <c r="E102" s="5" t="s">
        <v>446</v>
      </c>
      <c r="F102" s="13">
        <v>4</v>
      </c>
      <c r="H102" s="13">
        <f>ROUND(F102*AE102,2)</f>
        <v>0</v>
      </c>
      <c r="I102" s="13">
        <f>J102-H102</f>
        <v>0</v>
      </c>
      <c r="J102" s="13">
        <f>ROUND(F102*G102,2)</f>
        <v>0</v>
      </c>
      <c r="K102" s="13">
        <v>3E-05</v>
      </c>
      <c r="L102" s="13">
        <f>F102*K102</f>
        <v>0.00012</v>
      </c>
      <c r="N102" s="25" t="s">
        <v>7</v>
      </c>
      <c r="O102" s="13">
        <f>IF(N102="5",I102,0)</f>
        <v>0</v>
      </c>
      <c r="Z102" s="13">
        <f>IF(AD102=0,J102,0)</f>
        <v>0</v>
      </c>
      <c r="AA102" s="13">
        <f>IF(AD102=10,J102,0)</f>
        <v>0</v>
      </c>
      <c r="AB102" s="13">
        <f>IF(AD102=20,J102,0)</f>
        <v>0</v>
      </c>
      <c r="AD102" s="13">
        <v>20</v>
      </c>
      <c r="AE102" s="13">
        <f>G102*0.00705622932745314</f>
        <v>0</v>
      </c>
      <c r="AF102" s="13">
        <f>G102*(1-0.00705622932745314)</f>
        <v>0</v>
      </c>
    </row>
    <row r="103" spans="1:32" ht="12.75">
      <c r="A103" s="5" t="s">
        <v>77</v>
      </c>
      <c r="B103" s="5" t="s">
        <v>161</v>
      </c>
      <c r="C103" s="5" t="s">
        <v>236</v>
      </c>
      <c r="D103" s="5" t="s">
        <v>386</v>
      </c>
      <c r="E103" s="5" t="s">
        <v>446</v>
      </c>
      <c r="F103" s="13">
        <v>3</v>
      </c>
      <c r="H103" s="13">
        <f>ROUND(F103*AE103,2)</f>
        <v>0</v>
      </c>
      <c r="I103" s="13">
        <f>J103-H103</f>
        <v>0</v>
      </c>
      <c r="J103" s="13">
        <f>ROUND(F103*G103,2)</f>
        <v>0</v>
      </c>
      <c r="K103" s="13">
        <v>0.00012</v>
      </c>
      <c r="L103" s="13">
        <f>F103*K103</f>
        <v>0.00036</v>
      </c>
      <c r="N103" s="25" t="s">
        <v>7</v>
      </c>
      <c r="O103" s="13">
        <f>IF(N103="5",I103,0)</f>
        <v>0</v>
      </c>
      <c r="Z103" s="13">
        <f>IF(AD103=0,J103,0)</f>
        <v>0</v>
      </c>
      <c r="AA103" s="13">
        <f>IF(AD103=10,J103,0)</f>
        <v>0</v>
      </c>
      <c r="AB103" s="13">
        <f>IF(AD103=20,J103,0)</f>
        <v>0</v>
      </c>
      <c r="AD103" s="13">
        <v>20</v>
      </c>
      <c r="AE103" s="13">
        <f>G103*0.663631168543883</f>
        <v>0</v>
      </c>
      <c r="AF103" s="13">
        <f>G103*(1-0.663631168543883)</f>
        <v>0</v>
      </c>
    </row>
    <row r="104" spans="1:37" ht="12.75">
      <c r="A104" s="4"/>
      <c r="B104" s="4"/>
      <c r="C104" s="11" t="s">
        <v>95</v>
      </c>
      <c r="D104" s="51" t="s">
        <v>387</v>
      </c>
      <c r="E104" s="52"/>
      <c r="F104" s="52"/>
      <c r="G104" s="52"/>
      <c r="H104" s="27">
        <f>SUM(H105:H116)</f>
        <v>0</v>
      </c>
      <c r="I104" s="27">
        <f>SUM(I105:I116)</f>
        <v>0</v>
      </c>
      <c r="J104" s="27">
        <f>H104+I104</f>
        <v>0</v>
      </c>
      <c r="K104" s="22"/>
      <c r="L104" s="27">
        <f>SUM(L105:L116)</f>
        <v>16.06638</v>
      </c>
      <c r="P104" s="27">
        <f>IF(Q104="PR",J104,SUM(O105:O116))</f>
        <v>0</v>
      </c>
      <c r="Q104" s="22" t="s">
        <v>476</v>
      </c>
      <c r="R104" s="27">
        <f>IF(Q104="HS",H104,0)</f>
        <v>0</v>
      </c>
      <c r="S104" s="27">
        <f>IF(Q104="HS",I104-P104,0)</f>
        <v>0</v>
      </c>
      <c r="T104" s="27">
        <f>IF(Q104="PS",H104,0)</f>
        <v>0</v>
      </c>
      <c r="U104" s="27">
        <f>IF(Q104="PS",I104-P104,0)</f>
        <v>0</v>
      </c>
      <c r="V104" s="27">
        <f>IF(Q104="MP",H104,0)</f>
        <v>0</v>
      </c>
      <c r="W104" s="27">
        <f>IF(Q104="MP",I104-P104,0)</f>
        <v>0</v>
      </c>
      <c r="X104" s="27">
        <f>IF(Q104="OM",H104,0)</f>
        <v>0</v>
      </c>
      <c r="Y104" s="22" t="s">
        <v>161</v>
      </c>
      <c r="AI104" s="27">
        <f>SUM(Z105:Z116)</f>
        <v>0</v>
      </c>
      <c r="AJ104" s="27">
        <f>SUM(AA105:AA116)</f>
        <v>0</v>
      </c>
      <c r="AK104" s="27">
        <f>SUM(AB105:AB116)</f>
        <v>0</v>
      </c>
    </row>
    <row r="105" spans="1:32" ht="12.75">
      <c r="A105" s="5" t="s">
        <v>78</v>
      </c>
      <c r="B105" s="5" t="s">
        <v>161</v>
      </c>
      <c r="C105" s="5" t="s">
        <v>237</v>
      </c>
      <c r="D105" s="5" t="s">
        <v>388</v>
      </c>
      <c r="E105" s="5" t="s">
        <v>448</v>
      </c>
      <c r="F105" s="13">
        <v>195</v>
      </c>
      <c r="H105" s="13">
        <f aca="true" t="shared" si="30" ref="H105:H116">ROUND(F105*AE105,2)</f>
        <v>0</v>
      </c>
      <c r="I105" s="13">
        <f aca="true" t="shared" si="31" ref="I105:I116">J105-H105</f>
        <v>0</v>
      </c>
      <c r="J105" s="13">
        <f aca="true" t="shared" si="32" ref="J105:J116">ROUND(F105*G105,2)</f>
        <v>0</v>
      </c>
      <c r="K105" s="13">
        <v>0</v>
      </c>
      <c r="L105" s="13">
        <f aca="true" t="shared" si="33" ref="L105:L116">F105*K105</f>
        <v>0</v>
      </c>
      <c r="N105" s="25" t="s">
        <v>7</v>
      </c>
      <c r="O105" s="13">
        <f aca="true" t="shared" si="34" ref="O105:O116">IF(N105="5",I105,0)</f>
        <v>0</v>
      </c>
      <c r="Z105" s="13">
        <f aca="true" t="shared" si="35" ref="Z105:Z116">IF(AD105=0,J105,0)</f>
        <v>0</v>
      </c>
      <c r="AA105" s="13">
        <f aca="true" t="shared" si="36" ref="AA105:AA116">IF(AD105=10,J105,0)</f>
        <v>0</v>
      </c>
      <c r="AB105" s="13">
        <f aca="true" t="shared" si="37" ref="AB105:AB116">IF(AD105=20,J105,0)</f>
        <v>0</v>
      </c>
      <c r="AD105" s="13">
        <v>20</v>
      </c>
      <c r="AE105" s="13">
        <f>G105*0.105970149253731</f>
        <v>0</v>
      </c>
      <c r="AF105" s="13">
        <f>G105*(1-0.105970149253731)</f>
        <v>0</v>
      </c>
    </row>
    <row r="106" spans="1:32" ht="12.75">
      <c r="A106" s="5" t="s">
        <v>79</v>
      </c>
      <c r="B106" s="5" t="s">
        <v>161</v>
      </c>
      <c r="C106" s="5" t="s">
        <v>238</v>
      </c>
      <c r="D106" s="5" t="s">
        <v>389</v>
      </c>
      <c r="E106" s="5" t="s">
        <v>446</v>
      </c>
      <c r="F106" s="13">
        <v>6</v>
      </c>
      <c r="H106" s="13">
        <f t="shared" si="30"/>
        <v>0</v>
      </c>
      <c r="I106" s="13">
        <f t="shared" si="31"/>
        <v>0</v>
      </c>
      <c r="J106" s="13">
        <f t="shared" si="32"/>
        <v>0</v>
      </c>
      <c r="K106" s="13">
        <v>2.13196</v>
      </c>
      <c r="L106" s="13">
        <f t="shared" si="33"/>
        <v>12.79176</v>
      </c>
      <c r="N106" s="25" t="s">
        <v>7</v>
      </c>
      <c r="O106" s="13">
        <f t="shared" si="34"/>
        <v>0</v>
      </c>
      <c r="Z106" s="13">
        <f t="shared" si="35"/>
        <v>0</v>
      </c>
      <c r="AA106" s="13">
        <f t="shared" si="36"/>
        <v>0</v>
      </c>
      <c r="AB106" s="13">
        <f t="shared" si="37"/>
        <v>0</v>
      </c>
      <c r="AD106" s="13">
        <v>20</v>
      </c>
      <c r="AE106" s="13">
        <f>G106*0.308640721058664</f>
        <v>0</v>
      </c>
      <c r="AF106" s="13">
        <f>G106*(1-0.308640721058664)</f>
        <v>0</v>
      </c>
    </row>
    <row r="107" spans="1:32" ht="12.75">
      <c r="A107" s="5" t="s">
        <v>80</v>
      </c>
      <c r="B107" s="5" t="s">
        <v>161</v>
      </c>
      <c r="C107" s="5" t="s">
        <v>239</v>
      </c>
      <c r="D107" s="5" t="s">
        <v>390</v>
      </c>
      <c r="E107" s="5" t="s">
        <v>446</v>
      </c>
      <c r="F107" s="13">
        <v>9</v>
      </c>
      <c r="H107" s="13">
        <f t="shared" si="30"/>
        <v>0</v>
      </c>
      <c r="I107" s="13">
        <f t="shared" si="31"/>
        <v>0</v>
      </c>
      <c r="J107" s="13">
        <f t="shared" si="32"/>
        <v>0</v>
      </c>
      <c r="K107" s="13">
        <v>0.03682</v>
      </c>
      <c r="L107" s="13">
        <f t="shared" si="33"/>
        <v>0.33138</v>
      </c>
      <c r="N107" s="25" t="s">
        <v>7</v>
      </c>
      <c r="O107" s="13">
        <f t="shared" si="34"/>
        <v>0</v>
      </c>
      <c r="Z107" s="13">
        <f t="shared" si="35"/>
        <v>0</v>
      </c>
      <c r="AA107" s="13">
        <f t="shared" si="36"/>
        <v>0</v>
      </c>
      <c r="AB107" s="13">
        <f t="shared" si="37"/>
        <v>0</v>
      </c>
      <c r="AD107" s="13">
        <v>20</v>
      </c>
      <c r="AE107" s="13">
        <f>G107*0.130849570400641</f>
        <v>0</v>
      </c>
      <c r="AF107" s="13">
        <f>G107*(1-0.130849570400641)</f>
        <v>0</v>
      </c>
    </row>
    <row r="108" spans="1:32" ht="12.75">
      <c r="A108" s="5" t="s">
        <v>81</v>
      </c>
      <c r="B108" s="5" t="s">
        <v>161</v>
      </c>
      <c r="C108" s="5" t="s">
        <v>240</v>
      </c>
      <c r="D108" s="5" t="s">
        <v>391</v>
      </c>
      <c r="E108" s="5" t="s">
        <v>446</v>
      </c>
      <c r="F108" s="13">
        <v>6</v>
      </c>
      <c r="H108" s="13">
        <f t="shared" si="30"/>
        <v>0</v>
      </c>
      <c r="I108" s="13">
        <f t="shared" si="31"/>
        <v>0</v>
      </c>
      <c r="J108" s="13">
        <f t="shared" si="32"/>
        <v>0</v>
      </c>
      <c r="K108" s="13">
        <v>0.00702</v>
      </c>
      <c r="L108" s="13">
        <f t="shared" si="33"/>
        <v>0.042120000000000005</v>
      </c>
      <c r="N108" s="25" t="s">
        <v>7</v>
      </c>
      <c r="O108" s="13">
        <f t="shared" si="34"/>
        <v>0</v>
      </c>
      <c r="Z108" s="13">
        <f t="shared" si="35"/>
        <v>0</v>
      </c>
      <c r="AA108" s="13">
        <f t="shared" si="36"/>
        <v>0</v>
      </c>
      <c r="AB108" s="13">
        <f t="shared" si="37"/>
        <v>0</v>
      </c>
      <c r="AD108" s="13">
        <v>20</v>
      </c>
      <c r="AE108" s="13">
        <f>G108*0.0146940537147117</f>
        <v>0</v>
      </c>
      <c r="AF108" s="13">
        <f>G108*(1-0.0146940537147117)</f>
        <v>0</v>
      </c>
    </row>
    <row r="109" spans="1:32" ht="12.75">
      <c r="A109" s="5" t="s">
        <v>82</v>
      </c>
      <c r="B109" s="5" t="s">
        <v>161</v>
      </c>
      <c r="C109" s="5" t="s">
        <v>241</v>
      </c>
      <c r="D109" s="5" t="s">
        <v>392</v>
      </c>
      <c r="E109" s="5" t="s">
        <v>448</v>
      </c>
      <c r="F109" s="13">
        <v>104</v>
      </c>
      <c r="H109" s="13">
        <f t="shared" si="30"/>
        <v>0</v>
      </c>
      <c r="I109" s="13">
        <f t="shared" si="31"/>
        <v>0</v>
      </c>
      <c r="J109" s="13">
        <f t="shared" si="32"/>
        <v>0</v>
      </c>
      <c r="K109" s="13">
        <v>0</v>
      </c>
      <c r="L109" s="13">
        <f t="shared" si="33"/>
        <v>0</v>
      </c>
      <c r="N109" s="25" t="s">
        <v>7</v>
      </c>
      <c r="O109" s="13">
        <f t="shared" si="34"/>
        <v>0</v>
      </c>
      <c r="Z109" s="13">
        <f t="shared" si="35"/>
        <v>0</v>
      </c>
      <c r="AA109" s="13">
        <f t="shared" si="36"/>
        <v>0</v>
      </c>
      <c r="AB109" s="13">
        <f t="shared" si="37"/>
        <v>0</v>
      </c>
      <c r="AD109" s="13">
        <v>20</v>
      </c>
      <c r="AE109" s="13">
        <f>G109*0.00698412698412698</f>
        <v>0</v>
      </c>
      <c r="AF109" s="13">
        <f>G109*(1-0.00698412698412698)</f>
        <v>0</v>
      </c>
    </row>
    <row r="110" spans="1:32" ht="12.75">
      <c r="A110" s="5" t="s">
        <v>83</v>
      </c>
      <c r="B110" s="5" t="s">
        <v>161</v>
      </c>
      <c r="C110" s="5" t="s">
        <v>242</v>
      </c>
      <c r="D110" s="5" t="s">
        <v>393</v>
      </c>
      <c r="E110" s="5" t="s">
        <v>453</v>
      </c>
      <c r="F110" s="13">
        <v>6</v>
      </c>
      <c r="H110" s="13">
        <f t="shared" si="30"/>
        <v>0</v>
      </c>
      <c r="I110" s="13">
        <f t="shared" si="31"/>
        <v>0</v>
      </c>
      <c r="J110" s="13">
        <f t="shared" si="32"/>
        <v>0</v>
      </c>
      <c r="K110" s="13">
        <v>0.00017</v>
      </c>
      <c r="L110" s="13">
        <f t="shared" si="33"/>
        <v>0.00102</v>
      </c>
      <c r="N110" s="25" t="s">
        <v>7</v>
      </c>
      <c r="O110" s="13">
        <f t="shared" si="34"/>
        <v>0</v>
      </c>
      <c r="Z110" s="13">
        <f t="shared" si="35"/>
        <v>0</v>
      </c>
      <c r="AA110" s="13">
        <f t="shared" si="36"/>
        <v>0</v>
      </c>
      <c r="AB110" s="13">
        <f t="shared" si="37"/>
        <v>0</v>
      </c>
      <c r="AD110" s="13">
        <v>20</v>
      </c>
      <c r="AE110" s="13">
        <f>G110*0.164873285442801</f>
        <v>0</v>
      </c>
      <c r="AF110" s="13">
        <f>G110*(1-0.164873285442801)</f>
        <v>0</v>
      </c>
    </row>
    <row r="111" spans="1:32" ht="12.75">
      <c r="A111" s="5" t="s">
        <v>84</v>
      </c>
      <c r="B111" s="5" t="s">
        <v>161</v>
      </c>
      <c r="C111" s="5" t="s">
        <v>243</v>
      </c>
      <c r="D111" s="5" t="s">
        <v>394</v>
      </c>
      <c r="E111" s="5" t="s">
        <v>446</v>
      </c>
      <c r="F111" s="13">
        <v>6</v>
      </c>
      <c r="H111" s="13">
        <f t="shared" si="30"/>
        <v>0</v>
      </c>
      <c r="I111" s="13">
        <f t="shared" si="31"/>
        <v>0</v>
      </c>
      <c r="J111" s="13">
        <f t="shared" si="32"/>
        <v>0</v>
      </c>
      <c r="K111" s="13">
        <v>0.13102</v>
      </c>
      <c r="L111" s="13">
        <f t="shared" si="33"/>
        <v>0.7861199999999999</v>
      </c>
      <c r="N111" s="25" t="s">
        <v>7</v>
      </c>
      <c r="O111" s="13">
        <f t="shared" si="34"/>
        <v>0</v>
      </c>
      <c r="Z111" s="13">
        <f t="shared" si="35"/>
        <v>0</v>
      </c>
      <c r="AA111" s="13">
        <f t="shared" si="36"/>
        <v>0</v>
      </c>
      <c r="AB111" s="13">
        <f t="shared" si="37"/>
        <v>0</v>
      </c>
      <c r="AD111" s="13">
        <v>20</v>
      </c>
      <c r="AE111" s="13">
        <f>G111*0.88046408315542</f>
        <v>0</v>
      </c>
      <c r="AF111" s="13">
        <f>G111*(1-0.88046408315542)</f>
        <v>0</v>
      </c>
    </row>
    <row r="112" spans="1:32" ht="12.75">
      <c r="A112" s="5" t="s">
        <v>85</v>
      </c>
      <c r="B112" s="5" t="s">
        <v>161</v>
      </c>
      <c r="C112" s="5" t="s">
        <v>244</v>
      </c>
      <c r="D112" s="5" t="s">
        <v>395</v>
      </c>
      <c r="E112" s="5" t="s">
        <v>446</v>
      </c>
      <c r="F112" s="13">
        <v>2</v>
      </c>
      <c r="H112" s="13">
        <f t="shared" si="30"/>
        <v>0</v>
      </c>
      <c r="I112" s="13">
        <f t="shared" si="31"/>
        <v>0</v>
      </c>
      <c r="J112" s="13">
        <f t="shared" si="32"/>
        <v>0</v>
      </c>
      <c r="K112" s="13">
        <v>0.3409</v>
      </c>
      <c r="L112" s="13">
        <f t="shared" si="33"/>
        <v>0.6818</v>
      </c>
      <c r="N112" s="25" t="s">
        <v>7</v>
      </c>
      <c r="O112" s="13">
        <f t="shared" si="34"/>
        <v>0</v>
      </c>
      <c r="Z112" s="13">
        <f t="shared" si="35"/>
        <v>0</v>
      </c>
      <c r="AA112" s="13">
        <f t="shared" si="36"/>
        <v>0</v>
      </c>
      <c r="AB112" s="13">
        <f t="shared" si="37"/>
        <v>0</v>
      </c>
      <c r="AD112" s="13">
        <v>20</v>
      </c>
      <c r="AE112" s="13">
        <f>G112*0.0873911998965129</f>
        <v>0</v>
      </c>
      <c r="AF112" s="13">
        <f>G112*(1-0.0873911998965129)</f>
        <v>0</v>
      </c>
    </row>
    <row r="113" spans="1:32" ht="12.75">
      <c r="A113" s="5" t="s">
        <v>86</v>
      </c>
      <c r="B113" s="5" t="s">
        <v>161</v>
      </c>
      <c r="C113" s="5" t="s">
        <v>245</v>
      </c>
      <c r="D113" s="5" t="s">
        <v>396</v>
      </c>
      <c r="E113" s="5" t="s">
        <v>446</v>
      </c>
      <c r="F113" s="13">
        <v>4</v>
      </c>
      <c r="H113" s="13">
        <f t="shared" si="30"/>
        <v>0</v>
      </c>
      <c r="I113" s="13">
        <f t="shared" si="31"/>
        <v>0</v>
      </c>
      <c r="J113" s="13">
        <f t="shared" si="32"/>
        <v>0</v>
      </c>
      <c r="K113" s="13">
        <v>0</v>
      </c>
      <c r="L113" s="13">
        <f t="shared" si="33"/>
        <v>0</v>
      </c>
      <c r="N113" s="25" t="s">
        <v>7</v>
      </c>
      <c r="O113" s="13">
        <f t="shared" si="34"/>
        <v>0</v>
      </c>
      <c r="Z113" s="13">
        <f t="shared" si="35"/>
        <v>0</v>
      </c>
      <c r="AA113" s="13">
        <f t="shared" si="36"/>
        <v>0</v>
      </c>
      <c r="AB113" s="13">
        <f t="shared" si="37"/>
        <v>0</v>
      </c>
      <c r="AD113" s="13">
        <v>20</v>
      </c>
      <c r="AE113" s="13">
        <f>G113*0</f>
        <v>0</v>
      </c>
      <c r="AF113" s="13">
        <f>G113*(1-0)</f>
        <v>0</v>
      </c>
    </row>
    <row r="114" spans="1:32" ht="12.75">
      <c r="A114" s="5" t="s">
        <v>87</v>
      </c>
      <c r="B114" s="5" t="s">
        <v>161</v>
      </c>
      <c r="C114" s="5" t="s">
        <v>246</v>
      </c>
      <c r="D114" s="5" t="s">
        <v>397</v>
      </c>
      <c r="E114" s="5" t="s">
        <v>446</v>
      </c>
      <c r="F114" s="13">
        <v>1</v>
      </c>
      <c r="H114" s="13">
        <f t="shared" si="30"/>
        <v>0</v>
      </c>
      <c r="I114" s="13">
        <f t="shared" si="31"/>
        <v>0</v>
      </c>
      <c r="J114" s="13">
        <f t="shared" si="32"/>
        <v>0</v>
      </c>
      <c r="K114" s="13">
        <v>0.42232</v>
      </c>
      <c r="L114" s="13">
        <f t="shared" si="33"/>
        <v>0.42232</v>
      </c>
      <c r="N114" s="25" t="s">
        <v>7</v>
      </c>
      <c r="O114" s="13">
        <f t="shared" si="34"/>
        <v>0</v>
      </c>
      <c r="Z114" s="13">
        <f t="shared" si="35"/>
        <v>0</v>
      </c>
      <c r="AA114" s="13">
        <f t="shared" si="36"/>
        <v>0</v>
      </c>
      <c r="AB114" s="13">
        <f t="shared" si="37"/>
        <v>0</v>
      </c>
      <c r="AD114" s="13">
        <v>20</v>
      </c>
      <c r="AE114" s="13">
        <f>G114*0.5</f>
        <v>0</v>
      </c>
      <c r="AF114" s="13">
        <f>G114*(1-0.5)</f>
        <v>0</v>
      </c>
    </row>
    <row r="115" spans="1:32" ht="12.75">
      <c r="A115" s="5" t="s">
        <v>88</v>
      </c>
      <c r="B115" s="5" t="s">
        <v>161</v>
      </c>
      <c r="C115" s="5" t="s">
        <v>247</v>
      </c>
      <c r="D115" s="5" t="s">
        <v>398</v>
      </c>
      <c r="E115" s="5" t="s">
        <v>446</v>
      </c>
      <c r="F115" s="13">
        <v>1</v>
      </c>
      <c r="H115" s="13">
        <f t="shared" si="30"/>
        <v>0</v>
      </c>
      <c r="I115" s="13">
        <f t="shared" si="31"/>
        <v>0</v>
      </c>
      <c r="J115" s="13">
        <f t="shared" si="32"/>
        <v>0</v>
      </c>
      <c r="K115" s="13">
        <v>0.00986</v>
      </c>
      <c r="L115" s="13">
        <f t="shared" si="33"/>
        <v>0.00986</v>
      </c>
      <c r="N115" s="25" t="s">
        <v>7</v>
      </c>
      <c r="O115" s="13">
        <f t="shared" si="34"/>
        <v>0</v>
      </c>
      <c r="Z115" s="13">
        <f t="shared" si="35"/>
        <v>0</v>
      </c>
      <c r="AA115" s="13">
        <f t="shared" si="36"/>
        <v>0</v>
      </c>
      <c r="AB115" s="13">
        <f t="shared" si="37"/>
        <v>0</v>
      </c>
      <c r="AD115" s="13">
        <v>20</v>
      </c>
      <c r="AE115" s="13">
        <f>G115*0.243782199565526</f>
        <v>0</v>
      </c>
      <c r="AF115" s="13">
        <f>G115*(1-0.243782199565526)</f>
        <v>0</v>
      </c>
    </row>
    <row r="116" spans="1:32" ht="12.75">
      <c r="A116" s="5" t="s">
        <v>89</v>
      </c>
      <c r="B116" s="5" t="s">
        <v>161</v>
      </c>
      <c r="C116" s="5" t="s">
        <v>248</v>
      </c>
      <c r="D116" s="5" t="s">
        <v>399</v>
      </c>
      <c r="E116" s="5" t="s">
        <v>446</v>
      </c>
      <c r="F116" s="13">
        <v>1</v>
      </c>
      <c r="H116" s="13">
        <f t="shared" si="30"/>
        <v>0</v>
      </c>
      <c r="I116" s="13">
        <f t="shared" si="31"/>
        <v>0</v>
      </c>
      <c r="J116" s="13">
        <f t="shared" si="32"/>
        <v>0</v>
      </c>
      <c r="K116" s="13">
        <v>1</v>
      </c>
      <c r="L116" s="13">
        <f t="shared" si="33"/>
        <v>1</v>
      </c>
      <c r="N116" s="25" t="s">
        <v>7</v>
      </c>
      <c r="O116" s="13">
        <f t="shared" si="34"/>
        <v>0</v>
      </c>
      <c r="Z116" s="13">
        <f t="shared" si="35"/>
        <v>0</v>
      </c>
      <c r="AA116" s="13">
        <f t="shared" si="36"/>
        <v>0</v>
      </c>
      <c r="AB116" s="13">
        <f t="shared" si="37"/>
        <v>0</v>
      </c>
      <c r="AD116" s="13">
        <v>20</v>
      </c>
      <c r="AE116" s="13">
        <f>G116*0</f>
        <v>0</v>
      </c>
      <c r="AF116" s="13">
        <f>G116*(1-0)</f>
        <v>0</v>
      </c>
    </row>
    <row r="117" spans="1:37" ht="12.75">
      <c r="A117" s="4"/>
      <c r="B117" s="4"/>
      <c r="C117" s="11" t="s">
        <v>97</v>
      </c>
      <c r="D117" s="51" t="s">
        <v>400</v>
      </c>
      <c r="E117" s="52"/>
      <c r="F117" s="52"/>
      <c r="G117" s="52"/>
      <c r="H117" s="27">
        <f>SUM(H118:H119)</f>
        <v>0</v>
      </c>
      <c r="I117" s="27">
        <f>SUM(I118:I119)</f>
        <v>0</v>
      </c>
      <c r="J117" s="27">
        <f>H117+I117</f>
        <v>0</v>
      </c>
      <c r="K117" s="22"/>
      <c r="L117" s="27">
        <f>SUM(L118:L119)</f>
        <v>0.13</v>
      </c>
      <c r="P117" s="27">
        <f>IF(Q117="PR",J117,SUM(O118:O119))</f>
        <v>0</v>
      </c>
      <c r="Q117" s="22" t="s">
        <v>476</v>
      </c>
      <c r="R117" s="27">
        <f>IF(Q117="HS",H117,0)</f>
        <v>0</v>
      </c>
      <c r="S117" s="27">
        <f>IF(Q117="HS",I117-P117,0)</f>
        <v>0</v>
      </c>
      <c r="T117" s="27">
        <f>IF(Q117="PS",H117,0)</f>
        <v>0</v>
      </c>
      <c r="U117" s="27">
        <f>IF(Q117="PS",I117-P117,0)</f>
        <v>0</v>
      </c>
      <c r="V117" s="27">
        <f>IF(Q117="MP",H117,0)</f>
        <v>0</v>
      </c>
      <c r="W117" s="27">
        <f>IF(Q117="MP",I117-P117,0)</f>
        <v>0</v>
      </c>
      <c r="X117" s="27">
        <f>IF(Q117="OM",H117,0)</f>
        <v>0</v>
      </c>
      <c r="Y117" s="22" t="s">
        <v>161</v>
      </c>
      <c r="AI117" s="27">
        <f>SUM(Z118:Z119)</f>
        <v>0</v>
      </c>
      <c r="AJ117" s="27">
        <f>SUM(AA118:AA119)</f>
        <v>0</v>
      </c>
      <c r="AK117" s="27">
        <f>SUM(AB118:AB119)</f>
        <v>0</v>
      </c>
    </row>
    <row r="118" spans="1:32" ht="12.75">
      <c r="A118" s="5" t="s">
        <v>90</v>
      </c>
      <c r="B118" s="5" t="s">
        <v>161</v>
      </c>
      <c r="C118" s="5" t="s">
        <v>249</v>
      </c>
      <c r="D118" s="5" t="s">
        <v>401</v>
      </c>
      <c r="E118" s="5" t="s">
        <v>448</v>
      </c>
      <c r="F118" s="13">
        <v>12</v>
      </c>
      <c r="H118" s="13">
        <f>ROUND(F118*AE118,2)</f>
        <v>0</v>
      </c>
      <c r="I118" s="13">
        <f>J118-H118</f>
        <v>0</v>
      </c>
      <c r="J118" s="13">
        <f>ROUND(F118*G118,2)</f>
        <v>0</v>
      </c>
      <c r="K118" s="13">
        <v>0</v>
      </c>
      <c r="L118" s="13">
        <f>F118*K118</f>
        <v>0</v>
      </c>
      <c r="N118" s="25" t="s">
        <v>7</v>
      </c>
      <c r="O118" s="13">
        <f>IF(N118="5",I118,0)</f>
        <v>0</v>
      </c>
      <c r="Z118" s="13">
        <f>IF(AD118=0,J118,0)</f>
        <v>0</v>
      </c>
      <c r="AA118" s="13">
        <f>IF(AD118=10,J118,0)</f>
        <v>0</v>
      </c>
      <c r="AB118" s="13">
        <f>IF(AD118=20,J118,0)</f>
        <v>0</v>
      </c>
      <c r="AD118" s="13">
        <v>20</v>
      </c>
      <c r="AE118" s="13">
        <f>G118*0.678499172337686</f>
        <v>0</v>
      </c>
      <c r="AF118" s="13">
        <f>G118*(1-0.678499172337686)</f>
        <v>0</v>
      </c>
    </row>
    <row r="119" spans="1:32" ht="12.75">
      <c r="A119" s="5" t="s">
        <v>91</v>
      </c>
      <c r="B119" s="5" t="s">
        <v>161</v>
      </c>
      <c r="C119" s="5" t="s">
        <v>250</v>
      </c>
      <c r="D119" s="5" t="s">
        <v>402</v>
      </c>
      <c r="E119" s="5" t="s">
        <v>453</v>
      </c>
      <c r="F119" s="13">
        <v>1</v>
      </c>
      <c r="H119" s="13">
        <f>ROUND(F119*AE119,2)</f>
        <v>0</v>
      </c>
      <c r="I119" s="13">
        <f>J119-H119</f>
        <v>0</v>
      </c>
      <c r="J119" s="13">
        <f>ROUND(F119*G119,2)</f>
        <v>0</v>
      </c>
      <c r="K119" s="13">
        <v>0.13</v>
      </c>
      <c r="L119" s="13">
        <f>F119*K119</f>
        <v>0.13</v>
      </c>
      <c r="N119" s="25" t="s">
        <v>7</v>
      </c>
      <c r="O119" s="13">
        <f>IF(N119="5",I119,0)</f>
        <v>0</v>
      </c>
      <c r="Z119" s="13">
        <f>IF(AD119=0,J119,0)</f>
        <v>0</v>
      </c>
      <c r="AA119" s="13">
        <f>IF(AD119=10,J119,0)</f>
        <v>0</v>
      </c>
      <c r="AB119" s="13">
        <f>IF(AD119=20,J119,0)</f>
        <v>0</v>
      </c>
      <c r="AD119" s="13">
        <v>20</v>
      </c>
      <c r="AE119" s="13">
        <f>G119*0</f>
        <v>0</v>
      </c>
      <c r="AF119" s="13">
        <f>G119*(1-0)</f>
        <v>0</v>
      </c>
    </row>
    <row r="120" spans="1:37" ht="12.75">
      <c r="A120" s="4"/>
      <c r="B120" s="4"/>
      <c r="C120" s="11" t="s">
        <v>251</v>
      </c>
      <c r="D120" s="51" t="s">
        <v>403</v>
      </c>
      <c r="E120" s="52"/>
      <c r="F120" s="52"/>
      <c r="G120" s="52"/>
      <c r="H120" s="27">
        <f>SUM(H121:H123)</f>
        <v>0</v>
      </c>
      <c r="I120" s="27">
        <f>SUM(I121:I123)</f>
        <v>0</v>
      </c>
      <c r="J120" s="27">
        <f>H120+I120</f>
        <v>0</v>
      </c>
      <c r="K120" s="22"/>
      <c r="L120" s="27">
        <f>SUM(L121:L123)</f>
        <v>0</v>
      </c>
      <c r="P120" s="27">
        <f>IF(Q120="PR",J120,SUM(O121:O123))</f>
        <v>0</v>
      </c>
      <c r="Q120" s="22" t="s">
        <v>478</v>
      </c>
      <c r="R120" s="27">
        <f>IF(Q120="HS",H120,0)</f>
        <v>0</v>
      </c>
      <c r="S120" s="27">
        <f>IF(Q120="HS",I120-P120,0)</f>
        <v>0</v>
      </c>
      <c r="T120" s="27">
        <f>IF(Q120="PS",H120,0)</f>
        <v>0</v>
      </c>
      <c r="U120" s="27">
        <f>IF(Q120="PS",I120-P120,0)</f>
        <v>0</v>
      </c>
      <c r="V120" s="27">
        <f>IF(Q120="MP",H120,0)</f>
        <v>0</v>
      </c>
      <c r="W120" s="27">
        <f>IF(Q120="MP",I120-P120,0)</f>
        <v>0</v>
      </c>
      <c r="X120" s="27">
        <f>IF(Q120="OM",H120,0)</f>
        <v>0</v>
      </c>
      <c r="Y120" s="22" t="s">
        <v>161</v>
      </c>
      <c r="AI120" s="27">
        <f>SUM(Z121:Z123)</f>
        <v>0</v>
      </c>
      <c r="AJ120" s="27">
        <f>SUM(AA121:AA123)</f>
        <v>0</v>
      </c>
      <c r="AK120" s="27">
        <f>SUM(AB121:AB123)</f>
        <v>0</v>
      </c>
    </row>
    <row r="121" spans="1:32" ht="12.75">
      <c r="A121" s="5" t="s">
        <v>92</v>
      </c>
      <c r="B121" s="5" t="s">
        <v>161</v>
      </c>
      <c r="C121" s="5" t="s">
        <v>252</v>
      </c>
      <c r="D121" s="5" t="s">
        <v>404</v>
      </c>
      <c r="E121" s="5" t="s">
        <v>454</v>
      </c>
      <c r="F121" s="13">
        <v>9</v>
      </c>
      <c r="H121" s="13">
        <f>ROUND(F121*AE121,2)</f>
        <v>0</v>
      </c>
      <c r="I121" s="13">
        <f>J121-H121</f>
        <v>0</v>
      </c>
      <c r="J121" s="13">
        <f>ROUND(F121*G121,2)</f>
        <v>0</v>
      </c>
      <c r="K121" s="13">
        <v>0</v>
      </c>
      <c r="L121" s="13">
        <f>F121*K121</f>
        <v>0</v>
      </c>
      <c r="N121" s="25" t="s">
        <v>11</v>
      </c>
      <c r="O121" s="13">
        <f>IF(N121="5",I121,0)</f>
        <v>0</v>
      </c>
      <c r="Z121" s="13">
        <f>IF(AD121=0,J121,0)</f>
        <v>0</v>
      </c>
      <c r="AA121" s="13">
        <f>IF(AD121=10,J121,0)</f>
        <v>0</v>
      </c>
      <c r="AB121" s="13">
        <f>IF(AD121=20,J121,0)</f>
        <v>0</v>
      </c>
      <c r="AD121" s="13">
        <v>20</v>
      </c>
      <c r="AE121" s="13">
        <f>G121*0</f>
        <v>0</v>
      </c>
      <c r="AF121" s="13">
        <f>G121*(1-0)</f>
        <v>0</v>
      </c>
    </row>
    <row r="122" spans="1:32" ht="12.75">
      <c r="A122" s="5" t="s">
        <v>93</v>
      </c>
      <c r="B122" s="5" t="s">
        <v>161</v>
      </c>
      <c r="C122" s="5" t="s">
        <v>253</v>
      </c>
      <c r="D122" s="5" t="s">
        <v>405</v>
      </c>
      <c r="E122" s="5" t="s">
        <v>454</v>
      </c>
      <c r="F122" s="13">
        <v>6</v>
      </c>
      <c r="H122" s="13">
        <f>ROUND(F122*AE122,2)</f>
        <v>0</v>
      </c>
      <c r="I122" s="13">
        <f>J122-H122</f>
        <v>0</v>
      </c>
      <c r="J122" s="13">
        <f>ROUND(F122*G122,2)</f>
        <v>0</v>
      </c>
      <c r="K122" s="13">
        <v>0</v>
      </c>
      <c r="L122" s="13">
        <f>F122*K122</f>
        <v>0</v>
      </c>
      <c r="N122" s="25" t="s">
        <v>11</v>
      </c>
      <c r="O122" s="13">
        <f>IF(N122="5",I122,0)</f>
        <v>0</v>
      </c>
      <c r="Z122" s="13">
        <f>IF(AD122=0,J122,0)</f>
        <v>0</v>
      </c>
      <c r="AA122" s="13">
        <f>IF(AD122=10,J122,0)</f>
        <v>0</v>
      </c>
      <c r="AB122" s="13">
        <f>IF(AD122=20,J122,0)</f>
        <v>0</v>
      </c>
      <c r="AD122" s="13">
        <v>20</v>
      </c>
      <c r="AE122" s="13">
        <f>G122*0</f>
        <v>0</v>
      </c>
      <c r="AF122" s="13">
        <f>G122*(1-0)</f>
        <v>0</v>
      </c>
    </row>
    <row r="123" spans="1:32" ht="12.75">
      <c r="A123" s="5" t="s">
        <v>94</v>
      </c>
      <c r="B123" s="5" t="s">
        <v>161</v>
      </c>
      <c r="C123" s="5" t="s">
        <v>254</v>
      </c>
      <c r="D123" s="5" t="s">
        <v>406</v>
      </c>
      <c r="E123" s="5" t="s">
        <v>454</v>
      </c>
      <c r="F123" s="13">
        <v>70</v>
      </c>
      <c r="H123" s="13">
        <f>ROUND(F123*AE123,2)</f>
        <v>0</v>
      </c>
      <c r="I123" s="13">
        <f>J123-H123</f>
        <v>0</v>
      </c>
      <c r="J123" s="13">
        <f>ROUND(F123*G123,2)</f>
        <v>0</v>
      </c>
      <c r="K123" s="13">
        <v>0</v>
      </c>
      <c r="L123" s="13">
        <f>F123*K123</f>
        <v>0</v>
      </c>
      <c r="N123" s="25" t="s">
        <v>11</v>
      </c>
      <c r="O123" s="13">
        <f>IF(N123="5",I123,0)</f>
        <v>0</v>
      </c>
      <c r="Z123" s="13">
        <f>IF(AD123=0,J123,0)</f>
        <v>0</v>
      </c>
      <c r="AA123" s="13">
        <f>IF(AD123=10,J123,0)</f>
        <v>0</v>
      </c>
      <c r="AB123" s="13">
        <f>IF(AD123=20,J123,0)</f>
        <v>0</v>
      </c>
      <c r="AD123" s="13">
        <v>20</v>
      </c>
      <c r="AE123" s="13">
        <f>G123*0</f>
        <v>0</v>
      </c>
      <c r="AF123" s="13">
        <f>G123*(1-0)</f>
        <v>0</v>
      </c>
    </row>
    <row r="124" spans="1:37" ht="12.75">
      <c r="A124" s="4"/>
      <c r="B124" s="4"/>
      <c r="C124" s="11" t="s">
        <v>255</v>
      </c>
      <c r="D124" s="51" t="s">
        <v>407</v>
      </c>
      <c r="E124" s="52"/>
      <c r="F124" s="52"/>
      <c r="G124" s="52"/>
      <c r="H124" s="27">
        <f>SUM(H125:H125)</f>
        <v>0</v>
      </c>
      <c r="I124" s="27">
        <f>SUM(I125:I125)</f>
        <v>0</v>
      </c>
      <c r="J124" s="27">
        <f>H124+I124</f>
        <v>0</v>
      </c>
      <c r="K124" s="22"/>
      <c r="L124" s="27">
        <f>SUM(L125:L125)</f>
        <v>0</v>
      </c>
      <c r="P124" s="27">
        <f>IF(Q124="PR",J124,SUM(O125:O125))</f>
        <v>0</v>
      </c>
      <c r="Q124" s="22" t="s">
        <v>478</v>
      </c>
      <c r="R124" s="27">
        <f>IF(Q124="HS",H124,0)</f>
        <v>0</v>
      </c>
      <c r="S124" s="27">
        <f>IF(Q124="HS",I124-P124,0)</f>
        <v>0</v>
      </c>
      <c r="T124" s="27">
        <f>IF(Q124="PS",H124,0)</f>
        <v>0</v>
      </c>
      <c r="U124" s="27">
        <f>IF(Q124="PS",I124-P124,0)</f>
        <v>0</v>
      </c>
      <c r="V124" s="27">
        <f>IF(Q124="MP",H124,0)</f>
        <v>0</v>
      </c>
      <c r="W124" s="27">
        <f>IF(Q124="MP",I124-P124,0)</f>
        <v>0</v>
      </c>
      <c r="X124" s="27">
        <f>IF(Q124="OM",H124,0)</f>
        <v>0</v>
      </c>
      <c r="Y124" s="22" t="s">
        <v>161</v>
      </c>
      <c r="AI124" s="27">
        <f>SUM(Z125:Z125)</f>
        <v>0</v>
      </c>
      <c r="AJ124" s="27">
        <f>SUM(AA125:AA125)</f>
        <v>0</v>
      </c>
      <c r="AK124" s="27">
        <f>SUM(AB125:AB125)</f>
        <v>0</v>
      </c>
    </row>
    <row r="125" spans="1:32" ht="12.75">
      <c r="A125" s="5" t="s">
        <v>95</v>
      </c>
      <c r="B125" s="5" t="s">
        <v>161</v>
      </c>
      <c r="C125" s="5" t="s">
        <v>256</v>
      </c>
      <c r="D125" s="5" t="s">
        <v>408</v>
      </c>
      <c r="E125" s="5" t="s">
        <v>454</v>
      </c>
      <c r="F125" s="13">
        <v>141</v>
      </c>
      <c r="H125" s="13">
        <f>ROUND(F125*AE125,2)</f>
        <v>0</v>
      </c>
      <c r="I125" s="13">
        <f>J125-H125</f>
        <v>0</v>
      </c>
      <c r="J125" s="13">
        <f>ROUND(F125*G125,2)</f>
        <v>0</v>
      </c>
      <c r="K125" s="13">
        <v>0</v>
      </c>
      <c r="L125" s="13">
        <f>F125*K125</f>
        <v>0</v>
      </c>
      <c r="N125" s="25" t="s">
        <v>11</v>
      </c>
      <c r="O125" s="13">
        <f>IF(N125="5",I125,0)</f>
        <v>0</v>
      </c>
      <c r="Z125" s="13">
        <f>IF(AD125=0,J125,0)</f>
        <v>0</v>
      </c>
      <c r="AA125" s="13">
        <f>IF(AD125=10,J125,0)</f>
        <v>0</v>
      </c>
      <c r="AB125" s="13">
        <f>IF(AD125=20,J125,0)</f>
        <v>0</v>
      </c>
      <c r="AD125" s="13">
        <v>20</v>
      </c>
      <c r="AE125" s="13">
        <f>G125*0</f>
        <v>0</v>
      </c>
      <c r="AF125" s="13">
        <f>G125*(1-0)</f>
        <v>0</v>
      </c>
    </row>
    <row r="126" spans="1:37" ht="12.75">
      <c r="A126" s="4"/>
      <c r="B126" s="4"/>
      <c r="C126" s="11" t="s">
        <v>257</v>
      </c>
      <c r="D126" s="51" t="s">
        <v>409</v>
      </c>
      <c r="E126" s="52"/>
      <c r="F126" s="52"/>
      <c r="G126" s="52"/>
      <c r="H126" s="27">
        <f>SUM(H127:H127)</f>
        <v>0</v>
      </c>
      <c r="I126" s="27">
        <f>SUM(I127:I127)</f>
        <v>0</v>
      </c>
      <c r="J126" s="27">
        <f>H126+I126</f>
        <v>0</v>
      </c>
      <c r="K126" s="22"/>
      <c r="L126" s="27">
        <f>SUM(L127:L127)</f>
        <v>0</v>
      </c>
      <c r="P126" s="27">
        <f>IF(Q126="PR",J126,SUM(O127:O127))</f>
        <v>0</v>
      </c>
      <c r="Q126" s="22" t="s">
        <v>478</v>
      </c>
      <c r="R126" s="27">
        <f>IF(Q126="HS",H126,0)</f>
        <v>0</v>
      </c>
      <c r="S126" s="27">
        <f>IF(Q126="HS",I126-P126,0)</f>
        <v>0</v>
      </c>
      <c r="T126" s="27">
        <f>IF(Q126="PS",H126,0)</f>
        <v>0</v>
      </c>
      <c r="U126" s="27">
        <f>IF(Q126="PS",I126-P126,0)</f>
        <v>0</v>
      </c>
      <c r="V126" s="27">
        <f>IF(Q126="MP",H126,0)</f>
        <v>0</v>
      </c>
      <c r="W126" s="27">
        <f>IF(Q126="MP",I126-P126,0)</f>
        <v>0</v>
      </c>
      <c r="X126" s="27">
        <f>IF(Q126="OM",H126,0)</f>
        <v>0</v>
      </c>
      <c r="Y126" s="22" t="s">
        <v>161</v>
      </c>
      <c r="AI126" s="27">
        <f>SUM(Z127:Z127)</f>
        <v>0</v>
      </c>
      <c r="AJ126" s="27">
        <f>SUM(AA127:AA127)</f>
        <v>0</v>
      </c>
      <c r="AK126" s="27">
        <f>SUM(AB127:AB127)</f>
        <v>0</v>
      </c>
    </row>
    <row r="127" spans="1:32" ht="12.75">
      <c r="A127" s="5" t="s">
        <v>96</v>
      </c>
      <c r="B127" s="5" t="s">
        <v>161</v>
      </c>
      <c r="C127" s="5" t="s">
        <v>258</v>
      </c>
      <c r="D127" s="5" t="s">
        <v>410</v>
      </c>
      <c r="E127" s="5" t="s">
        <v>454</v>
      </c>
      <c r="F127" s="13">
        <v>6</v>
      </c>
      <c r="H127" s="13">
        <f>ROUND(F127*AE127,2)</f>
        <v>0</v>
      </c>
      <c r="I127" s="13">
        <f>J127-H127</f>
        <v>0</v>
      </c>
      <c r="J127" s="13">
        <f>ROUND(F127*G127,2)</f>
        <v>0</v>
      </c>
      <c r="K127" s="13">
        <v>0</v>
      </c>
      <c r="L127" s="13">
        <f>F127*K127</f>
        <v>0</v>
      </c>
      <c r="N127" s="25" t="s">
        <v>11</v>
      </c>
      <c r="O127" s="13">
        <f>IF(N127="5",I127,0)</f>
        <v>0</v>
      </c>
      <c r="Z127" s="13">
        <f>IF(AD127=0,J127,0)</f>
        <v>0</v>
      </c>
      <c r="AA127" s="13">
        <f>IF(AD127=10,J127,0)</f>
        <v>0</v>
      </c>
      <c r="AB127" s="13">
        <f>IF(AD127=20,J127,0)</f>
        <v>0</v>
      </c>
      <c r="AD127" s="13">
        <v>20</v>
      </c>
      <c r="AE127" s="13">
        <f>G127*0</f>
        <v>0</v>
      </c>
      <c r="AF127" s="13">
        <f>G127*(1-0)</f>
        <v>0</v>
      </c>
    </row>
    <row r="128" spans="1:37" ht="12.75">
      <c r="A128" s="4"/>
      <c r="B128" s="4"/>
      <c r="C128" s="11"/>
      <c r="D128" s="51" t="s">
        <v>306</v>
      </c>
      <c r="E128" s="52"/>
      <c r="F128" s="52"/>
      <c r="G128" s="52"/>
      <c r="H128" s="27">
        <f>SUM(H129:H153)</f>
        <v>0</v>
      </c>
      <c r="I128" s="27">
        <f>SUM(I129:I153)</f>
        <v>0</v>
      </c>
      <c r="J128" s="27">
        <f>H128+I128</f>
        <v>0</v>
      </c>
      <c r="K128" s="22"/>
      <c r="L128" s="27">
        <f>SUM(L129:L153)</f>
        <v>106.3297</v>
      </c>
      <c r="P128" s="27">
        <f>IF(Q128="PR",J128,SUM(O129:O153))</f>
        <v>0</v>
      </c>
      <c r="Q128" s="22" t="s">
        <v>475</v>
      </c>
      <c r="R128" s="27">
        <f>IF(Q128="HS",H128,0)</f>
        <v>0</v>
      </c>
      <c r="S128" s="27">
        <f>IF(Q128="HS",I128-P128,0)</f>
        <v>0</v>
      </c>
      <c r="T128" s="27">
        <f>IF(Q128="PS",H128,0)</f>
        <v>0</v>
      </c>
      <c r="U128" s="27">
        <f>IF(Q128="PS",I128-P128,0)</f>
        <v>0</v>
      </c>
      <c r="V128" s="27">
        <f>IF(Q128="MP",H128,0)</f>
        <v>0</v>
      </c>
      <c r="W128" s="27">
        <f>IF(Q128="MP",I128-P128,0)</f>
        <v>0</v>
      </c>
      <c r="X128" s="27">
        <f>IF(Q128="OM",H128,0)</f>
        <v>0</v>
      </c>
      <c r="Y128" s="22" t="s">
        <v>161</v>
      </c>
      <c r="AI128" s="27">
        <f>SUM(Z129:Z153)</f>
        <v>0</v>
      </c>
      <c r="AJ128" s="27">
        <f>SUM(AA129:AA153)</f>
        <v>0</v>
      </c>
      <c r="AK128" s="27">
        <f>SUM(AB129:AB153)</f>
        <v>0</v>
      </c>
    </row>
    <row r="129" spans="1:32" ht="12.75">
      <c r="A129" s="5" t="s">
        <v>97</v>
      </c>
      <c r="B129" s="5" t="s">
        <v>161</v>
      </c>
      <c r="C129" s="5" t="s">
        <v>259</v>
      </c>
      <c r="D129" s="5" t="s">
        <v>538</v>
      </c>
      <c r="E129" s="5" t="s">
        <v>446</v>
      </c>
      <c r="F129" s="13">
        <v>36</v>
      </c>
      <c r="H129" s="13">
        <f aca="true" t="shared" si="38" ref="H129:H153">ROUND(F129*AE129,2)</f>
        <v>0</v>
      </c>
      <c r="I129" s="13">
        <f aca="true" t="shared" si="39" ref="I129:I153">J129-H129</f>
        <v>0</v>
      </c>
      <c r="J129" s="13">
        <f aca="true" t="shared" si="40" ref="J129:J153">ROUND(F129*G129,2)</f>
        <v>0</v>
      </c>
      <c r="K129" s="13">
        <v>0.012</v>
      </c>
      <c r="L129" s="13">
        <f aca="true" t="shared" si="41" ref="L129:L153">F129*K129</f>
        <v>0.432</v>
      </c>
      <c r="N129" s="25" t="s">
        <v>471</v>
      </c>
      <c r="O129" s="13">
        <f aca="true" t="shared" si="42" ref="O129:O153">IF(N129="5",I129,0)</f>
        <v>0</v>
      </c>
      <c r="Z129" s="13">
        <f aca="true" t="shared" si="43" ref="Z129:Z153">IF(AD129=0,J129,0)</f>
        <v>0</v>
      </c>
      <c r="AA129" s="13">
        <f aca="true" t="shared" si="44" ref="AA129:AA153">IF(AD129=10,J129,0)</f>
        <v>0</v>
      </c>
      <c r="AB129" s="13">
        <f aca="true" t="shared" si="45" ref="AB129:AB153">IF(AD129=20,J129,0)</f>
        <v>0</v>
      </c>
      <c r="AD129" s="13">
        <v>20</v>
      </c>
      <c r="AE129" s="13">
        <f aca="true" t="shared" si="46" ref="AE129:AE153">G129*1</f>
        <v>0</v>
      </c>
      <c r="AF129" s="13">
        <f aca="true" t="shared" si="47" ref="AF129:AF153">G129*(1-1)</f>
        <v>0</v>
      </c>
    </row>
    <row r="130" spans="1:32" ht="12.75">
      <c r="A130" s="5" t="s">
        <v>98</v>
      </c>
      <c r="B130" s="5" t="s">
        <v>161</v>
      </c>
      <c r="C130" s="5" t="s">
        <v>260</v>
      </c>
      <c r="D130" s="5" t="s">
        <v>539</v>
      </c>
      <c r="E130" s="5" t="s">
        <v>446</v>
      </c>
      <c r="F130" s="13">
        <v>17</v>
      </c>
      <c r="H130" s="13">
        <f t="shared" si="38"/>
        <v>0</v>
      </c>
      <c r="I130" s="13">
        <f t="shared" si="39"/>
        <v>0</v>
      </c>
      <c r="J130" s="13">
        <f t="shared" si="40"/>
        <v>0</v>
      </c>
      <c r="K130" s="13">
        <v>0.0069</v>
      </c>
      <c r="L130" s="13">
        <f t="shared" si="41"/>
        <v>0.1173</v>
      </c>
      <c r="N130" s="25" t="s">
        <v>471</v>
      </c>
      <c r="O130" s="13">
        <f t="shared" si="42"/>
        <v>0</v>
      </c>
      <c r="Z130" s="13">
        <f t="shared" si="43"/>
        <v>0</v>
      </c>
      <c r="AA130" s="13">
        <f t="shared" si="44"/>
        <v>0</v>
      </c>
      <c r="AB130" s="13">
        <f t="shared" si="45"/>
        <v>0</v>
      </c>
      <c r="AD130" s="13">
        <v>20</v>
      </c>
      <c r="AE130" s="13">
        <f t="shared" si="46"/>
        <v>0</v>
      </c>
      <c r="AF130" s="13">
        <f t="shared" si="47"/>
        <v>0</v>
      </c>
    </row>
    <row r="131" spans="1:32" ht="12.75">
      <c r="A131" s="5" t="s">
        <v>99</v>
      </c>
      <c r="B131" s="5" t="s">
        <v>161</v>
      </c>
      <c r="C131" s="5" t="s">
        <v>261</v>
      </c>
      <c r="D131" s="5" t="s">
        <v>540</v>
      </c>
      <c r="E131" s="5" t="s">
        <v>446</v>
      </c>
      <c r="F131" s="13">
        <v>21</v>
      </c>
      <c r="H131" s="13">
        <f t="shared" si="38"/>
        <v>0</v>
      </c>
      <c r="I131" s="13">
        <f t="shared" si="39"/>
        <v>0</v>
      </c>
      <c r="J131" s="13">
        <f t="shared" si="40"/>
        <v>0</v>
      </c>
      <c r="K131" s="13">
        <v>0.0044</v>
      </c>
      <c r="L131" s="13">
        <f t="shared" si="41"/>
        <v>0.09240000000000001</v>
      </c>
      <c r="N131" s="25" t="s">
        <v>471</v>
      </c>
      <c r="O131" s="13">
        <f t="shared" si="42"/>
        <v>0</v>
      </c>
      <c r="Z131" s="13">
        <f t="shared" si="43"/>
        <v>0</v>
      </c>
      <c r="AA131" s="13">
        <f t="shared" si="44"/>
        <v>0</v>
      </c>
      <c r="AB131" s="13">
        <f t="shared" si="45"/>
        <v>0</v>
      </c>
      <c r="AD131" s="13">
        <v>20</v>
      </c>
      <c r="AE131" s="13">
        <f t="shared" si="46"/>
        <v>0</v>
      </c>
      <c r="AF131" s="13">
        <f t="shared" si="47"/>
        <v>0</v>
      </c>
    </row>
    <row r="132" spans="1:32" ht="12.75">
      <c r="A132" s="5" t="s">
        <v>100</v>
      </c>
      <c r="B132" s="5" t="s">
        <v>161</v>
      </c>
      <c r="C132" s="5" t="s">
        <v>262</v>
      </c>
      <c r="D132" s="5" t="s">
        <v>541</v>
      </c>
      <c r="E132" s="5" t="s">
        <v>446</v>
      </c>
      <c r="F132" s="13">
        <v>6</v>
      </c>
      <c r="H132" s="13">
        <f t="shared" si="38"/>
        <v>0</v>
      </c>
      <c r="I132" s="13">
        <f t="shared" si="39"/>
        <v>0</v>
      </c>
      <c r="J132" s="13">
        <f t="shared" si="40"/>
        <v>0</v>
      </c>
      <c r="K132" s="13">
        <v>1.4</v>
      </c>
      <c r="L132" s="13">
        <f t="shared" si="41"/>
        <v>8.399999999999999</v>
      </c>
      <c r="N132" s="25" t="s">
        <v>471</v>
      </c>
      <c r="O132" s="13">
        <f t="shared" si="42"/>
        <v>0</v>
      </c>
      <c r="Z132" s="13">
        <f t="shared" si="43"/>
        <v>0</v>
      </c>
      <c r="AA132" s="13">
        <f t="shared" si="44"/>
        <v>0</v>
      </c>
      <c r="AB132" s="13">
        <f t="shared" si="45"/>
        <v>0</v>
      </c>
      <c r="AD132" s="13">
        <v>20</v>
      </c>
      <c r="AE132" s="13">
        <f t="shared" si="46"/>
        <v>0</v>
      </c>
      <c r="AF132" s="13">
        <f t="shared" si="47"/>
        <v>0</v>
      </c>
    </row>
    <row r="133" spans="1:32" ht="12.75">
      <c r="A133" s="5" t="s">
        <v>101</v>
      </c>
      <c r="B133" s="5" t="s">
        <v>161</v>
      </c>
      <c r="C133" s="5" t="s">
        <v>263</v>
      </c>
      <c r="D133" s="5" t="s">
        <v>542</v>
      </c>
      <c r="E133" s="5" t="s">
        <v>446</v>
      </c>
      <c r="F133" s="13">
        <v>4</v>
      </c>
      <c r="H133" s="13">
        <f t="shared" si="38"/>
        <v>0</v>
      </c>
      <c r="I133" s="13">
        <f t="shared" si="39"/>
        <v>0</v>
      </c>
      <c r="J133" s="13">
        <f t="shared" si="40"/>
        <v>0</v>
      </c>
      <c r="K133" s="13">
        <v>0.259</v>
      </c>
      <c r="L133" s="13">
        <f t="shared" si="41"/>
        <v>1.036</v>
      </c>
      <c r="N133" s="25" t="s">
        <v>471</v>
      </c>
      <c r="O133" s="13">
        <f t="shared" si="42"/>
        <v>0</v>
      </c>
      <c r="Z133" s="13">
        <f t="shared" si="43"/>
        <v>0</v>
      </c>
      <c r="AA133" s="13">
        <f t="shared" si="44"/>
        <v>0</v>
      </c>
      <c r="AB133" s="13">
        <f t="shared" si="45"/>
        <v>0</v>
      </c>
      <c r="AD133" s="13">
        <v>20</v>
      </c>
      <c r="AE133" s="13">
        <f t="shared" si="46"/>
        <v>0</v>
      </c>
      <c r="AF133" s="13">
        <f t="shared" si="47"/>
        <v>0</v>
      </c>
    </row>
    <row r="134" spans="1:32" ht="12.75">
      <c r="A134" s="5" t="s">
        <v>102</v>
      </c>
      <c r="B134" s="5" t="s">
        <v>161</v>
      </c>
      <c r="C134" s="5" t="s">
        <v>264</v>
      </c>
      <c r="D134" s="5" t="s">
        <v>543</v>
      </c>
      <c r="E134" s="5" t="s">
        <v>446</v>
      </c>
      <c r="F134" s="13">
        <v>3</v>
      </c>
      <c r="H134" s="13">
        <f t="shared" si="38"/>
        <v>0</v>
      </c>
      <c r="I134" s="13">
        <f t="shared" si="39"/>
        <v>0</v>
      </c>
      <c r="J134" s="13">
        <f t="shared" si="40"/>
        <v>0</v>
      </c>
      <c r="K134" s="13">
        <v>0.518</v>
      </c>
      <c r="L134" s="13">
        <f t="shared" si="41"/>
        <v>1.554</v>
      </c>
      <c r="N134" s="25" t="s">
        <v>471</v>
      </c>
      <c r="O134" s="13">
        <f t="shared" si="42"/>
        <v>0</v>
      </c>
      <c r="Z134" s="13">
        <f t="shared" si="43"/>
        <v>0</v>
      </c>
      <c r="AA134" s="13">
        <f t="shared" si="44"/>
        <v>0</v>
      </c>
      <c r="AB134" s="13">
        <f t="shared" si="45"/>
        <v>0</v>
      </c>
      <c r="AD134" s="13">
        <v>20</v>
      </c>
      <c r="AE134" s="13">
        <f t="shared" si="46"/>
        <v>0</v>
      </c>
      <c r="AF134" s="13">
        <f t="shared" si="47"/>
        <v>0</v>
      </c>
    </row>
    <row r="135" spans="1:32" ht="12.75">
      <c r="A135" s="5" t="s">
        <v>103</v>
      </c>
      <c r="B135" s="5" t="s">
        <v>161</v>
      </c>
      <c r="C135" s="5" t="s">
        <v>265</v>
      </c>
      <c r="D135" s="5" t="s">
        <v>544</v>
      </c>
      <c r="E135" s="5" t="s">
        <v>446</v>
      </c>
      <c r="F135" s="13">
        <v>1</v>
      </c>
      <c r="H135" s="13">
        <f t="shared" si="38"/>
        <v>0</v>
      </c>
      <c r="I135" s="13">
        <f t="shared" si="39"/>
        <v>0</v>
      </c>
      <c r="J135" s="13">
        <f t="shared" si="40"/>
        <v>0</v>
      </c>
      <c r="K135" s="13">
        <v>1.026</v>
      </c>
      <c r="L135" s="13">
        <f t="shared" si="41"/>
        <v>1.026</v>
      </c>
      <c r="N135" s="25" t="s">
        <v>471</v>
      </c>
      <c r="O135" s="13">
        <f t="shared" si="42"/>
        <v>0</v>
      </c>
      <c r="Z135" s="13">
        <f t="shared" si="43"/>
        <v>0</v>
      </c>
      <c r="AA135" s="13">
        <f t="shared" si="44"/>
        <v>0</v>
      </c>
      <c r="AB135" s="13">
        <f t="shared" si="45"/>
        <v>0</v>
      </c>
      <c r="AD135" s="13">
        <v>20</v>
      </c>
      <c r="AE135" s="13">
        <f t="shared" si="46"/>
        <v>0</v>
      </c>
      <c r="AF135" s="13">
        <f t="shared" si="47"/>
        <v>0</v>
      </c>
    </row>
    <row r="136" spans="1:32" ht="12.75">
      <c r="A136" s="5" t="s">
        <v>104</v>
      </c>
      <c r="B136" s="5" t="s">
        <v>161</v>
      </c>
      <c r="C136" s="5" t="s">
        <v>266</v>
      </c>
      <c r="D136" s="5" t="s">
        <v>545</v>
      </c>
      <c r="E136" s="5" t="s">
        <v>446</v>
      </c>
      <c r="F136" s="13">
        <v>5</v>
      </c>
      <c r="H136" s="13">
        <f t="shared" si="38"/>
        <v>0</v>
      </c>
      <c r="I136" s="13">
        <f t="shared" si="39"/>
        <v>0</v>
      </c>
      <c r="J136" s="13">
        <f t="shared" si="40"/>
        <v>0</v>
      </c>
      <c r="K136" s="13">
        <v>0.628</v>
      </c>
      <c r="L136" s="13">
        <f t="shared" si="41"/>
        <v>3.14</v>
      </c>
      <c r="N136" s="25" t="s">
        <v>471</v>
      </c>
      <c r="O136" s="13">
        <f t="shared" si="42"/>
        <v>0</v>
      </c>
      <c r="Z136" s="13">
        <f t="shared" si="43"/>
        <v>0</v>
      </c>
      <c r="AA136" s="13">
        <f t="shared" si="44"/>
        <v>0</v>
      </c>
      <c r="AB136" s="13">
        <f t="shared" si="45"/>
        <v>0</v>
      </c>
      <c r="AD136" s="13">
        <v>20</v>
      </c>
      <c r="AE136" s="13">
        <f t="shared" si="46"/>
        <v>0</v>
      </c>
      <c r="AF136" s="13">
        <f t="shared" si="47"/>
        <v>0</v>
      </c>
    </row>
    <row r="137" spans="1:32" ht="12.75">
      <c r="A137" s="5" t="s">
        <v>105</v>
      </c>
      <c r="B137" s="5" t="s">
        <v>161</v>
      </c>
      <c r="C137" s="5" t="s">
        <v>267</v>
      </c>
      <c r="D137" s="5" t="s">
        <v>546</v>
      </c>
      <c r="E137" s="5" t="s">
        <v>446</v>
      </c>
      <c r="F137" s="13">
        <v>1</v>
      </c>
      <c r="H137" s="13">
        <f t="shared" si="38"/>
        <v>0</v>
      </c>
      <c r="I137" s="13">
        <f t="shared" si="39"/>
        <v>0</v>
      </c>
      <c r="J137" s="13">
        <f t="shared" si="40"/>
        <v>0</v>
      </c>
      <c r="K137" s="13">
        <v>0.483</v>
      </c>
      <c r="L137" s="13">
        <f t="shared" si="41"/>
        <v>0.483</v>
      </c>
      <c r="N137" s="25" t="s">
        <v>471</v>
      </c>
      <c r="O137" s="13">
        <f t="shared" si="42"/>
        <v>0</v>
      </c>
      <c r="Z137" s="13">
        <f t="shared" si="43"/>
        <v>0</v>
      </c>
      <c r="AA137" s="13">
        <f t="shared" si="44"/>
        <v>0</v>
      </c>
      <c r="AB137" s="13">
        <f t="shared" si="45"/>
        <v>0</v>
      </c>
      <c r="AD137" s="13">
        <v>20</v>
      </c>
      <c r="AE137" s="13">
        <f t="shared" si="46"/>
        <v>0</v>
      </c>
      <c r="AF137" s="13">
        <f t="shared" si="47"/>
        <v>0</v>
      </c>
    </row>
    <row r="138" spans="1:32" ht="12.75">
      <c r="A138" s="5" t="s">
        <v>106</v>
      </c>
      <c r="B138" s="5" t="s">
        <v>161</v>
      </c>
      <c r="C138" s="5" t="s">
        <v>268</v>
      </c>
      <c r="D138" s="5" t="s">
        <v>547</v>
      </c>
      <c r="E138" s="5" t="s">
        <v>446</v>
      </c>
      <c r="F138" s="13">
        <v>1</v>
      </c>
      <c r="H138" s="13">
        <f t="shared" si="38"/>
        <v>0</v>
      </c>
      <c r="I138" s="13">
        <f t="shared" si="39"/>
        <v>0</v>
      </c>
      <c r="J138" s="13">
        <f t="shared" si="40"/>
        <v>0</v>
      </c>
      <c r="K138" s="13">
        <v>0.081</v>
      </c>
      <c r="L138" s="13">
        <f t="shared" si="41"/>
        <v>0.081</v>
      </c>
      <c r="N138" s="25" t="s">
        <v>471</v>
      </c>
      <c r="O138" s="13">
        <f t="shared" si="42"/>
        <v>0</v>
      </c>
      <c r="Z138" s="13">
        <f t="shared" si="43"/>
        <v>0</v>
      </c>
      <c r="AA138" s="13">
        <f t="shared" si="44"/>
        <v>0</v>
      </c>
      <c r="AB138" s="13">
        <f t="shared" si="45"/>
        <v>0</v>
      </c>
      <c r="AD138" s="13">
        <v>20</v>
      </c>
      <c r="AE138" s="13">
        <f t="shared" si="46"/>
        <v>0</v>
      </c>
      <c r="AF138" s="13">
        <f t="shared" si="47"/>
        <v>0</v>
      </c>
    </row>
    <row r="139" spans="1:32" ht="12.75">
      <c r="A139" s="5" t="s">
        <v>107</v>
      </c>
      <c r="B139" s="5" t="s">
        <v>161</v>
      </c>
      <c r="C139" s="5" t="s">
        <v>269</v>
      </c>
      <c r="D139" s="5" t="s">
        <v>548</v>
      </c>
      <c r="E139" s="5" t="s">
        <v>446</v>
      </c>
      <c r="F139" s="13">
        <v>2</v>
      </c>
      <c r="H139" s="13">
        <f t="shared" si="38"/>
        <v>0</v>
      </c>
      <c r="I139" s="13">
        <f t="shared" si="39"/>
        <v>0</v>
      </c>
      <c r="J139" s="13">
        <f t="shared" si="40"/>
        <v>0</v>
      </c>
      <c r="K139" s="13">
        <v>0.052</v>
      </c>
      <c r="L139" s="13">
        <f t="shared" si="41"/>
        <v>0.104</v>
      </c>
      <c r="N139" s="25" t="s">
        <v>471</v>
      </c>
      <c r="O139" s="13">
        <f t="shared" si="42"/>
        <v>0</v>
      </c>
      <c r="Z139" s="13">
        <f t="shared" si="43"/>
        <v>0</v>
      </c>
      <c r="AA139" s="13">
        <f t="shared" si="44"/>
        <v>0</v>
      </c>
      <c r="AB139" s="13">
        <f t="shared" si="45"/>
        <v>0</v>
      </c>
      <c r="AD139" s="13">
        <v>20</v>
      </c>
      <c r="AE139" s="13">
        <f t="shared" si="46"/>
        <v>0</v>
      </c>
      <c r="AF139" s="13">
        <f t="shared" si="47"/>
        <v>0</v>
      </c>
    </row>
    <row r="140" spans="1:32" ht="12.75">
      <c r="A140" s="5" t="s">
        <v>108</v>
      </c>
      <c r="B140" s="5" t="s">
        <v>161</v>
      </c>
      <c r="C140" s="5" t="s">
        <v>270</v>
      </c>
      <c r="D140" s="5" t="s">
        <v>549</v>
      </c>
      <c r="E140" s="5" t="s">
        <v>446</v>
      </c>
      <c r="F140" s="13">
        <v>2</v>
      </c>
      <c r="H140" s="13">
        <f t="shared" si="38"/>
        <v>0</v>
      </c>
      <c r="I140" s="13">
        <f t="shared" si="39"/>
        <v>0</v>
      </c>
      <c r="J140" s="13">
        <f t="shared" si="40"/>
        <v>0</v>
      </c>
      <c r="K140" s="13">
        <v>0.039</v>
      </c>
      <c r="L140" s="13">
        <f t="shared" si="41"/>
        <v>0.078</v>
      </c>
      <c r="N140" s="25" t="s">
        <v>471</v>
      </c>
      <c r="O140" s="13">
        <f t="shared" si="42"/>
        <v>0</v>
      </c>
      <c r="Z140" s="13">
        <f t="shared" si="43"/>
        <v>0</v>
      </c>
      <c r="AA140" s="13">
        <f t="shared" si="44"/>
        <v>0</v>
      </c>
      <c r="AB140" s="13">
        <f t="shared" si="45"/>
        <v>0</v>
      </c>
      <c r="AD140" s="13">
        <v>20</v>
      </c>
      <c r="AE140" s="13">
        <f t="shared" si="46"/>
        <v>0</v>
      </c>
      <c r="AF140" s="13">
        <f t="shared" si="47"/>
        <v>0</v>
      </c>
    </row>
    <row r="141" spans="1:32" ht="12.75">
      <c r="A141" s="5" t="s">
        <v>109</v>
      </c>
      <c r="B141" s="5" t="s">
        <v>161</v>
      </c>
      <c r="C141" s="5" t="s">
        <v>271</v>
      </c>
      <c r="D141" s="5" t="s">
        <v>550</v>
      </c>
      <c r="E141" s="5" t="s">
        <v>446</v>
      </c>
      <c r="F141" s="13">
        <v>1</v>
      </c>
      <c r="H141" s="13">
        <f t="shared" si="38"/>
        <v>0</v>
      </c>
      <c r="I141" s="13">
        <f t="shared" si="39"/>
        <v>0</v>
      </c>
      <c r="J141" s="13">
        <f t="shared" si="40"/>
        <v>0</v>
      </c>
      <c r="K141" s="13">
        <v>0.026</v>
      </c>
      <c r="L141" s="13">
        <f t="shared" si="41"/>
        <v>0.026</v>
      </c>
      <c r="N141" s="25" t="s">
        <v>471</v>
      </c>
      <c r="O141" s="13">
        <f t="shared" si="42"/>
        <v>0</v>
      </c>
      <c r="Z141" s="13">
        <f t="shared" si="43"/>
        <v>0</v>
      </c>
      <c r="AA141" s="13">
        <f t="shared" si="44"/>
        <v>0</v>
      </c>
      <c r="AB141" s="13">
        <f t="shared" si="45"/>
        <v>0</v>
      </c>
      <c r="AD141" s="13">
        <v>20</v>
      </c>
      <c r="AE141" s="13">
        <f t="shared" si="46"/>
        <v>0</v>
      </c>
      <c r="AF141" s="13">
        <f t="shared" si="47"/>
        <v>0</v>
      </c>
    </row>
    <row r="142" spans="1:32" ht="12.75">
      <c r="A142" s="5" t="s">
        <v>110</v>
      </c>
      <c r="B142" s="5" t="s">
        <v>161</v>
      </c>
      <c r="C142" s="5" t="s">
        <v>272</v>
      </c>
      <c r="D142" s="5" t="s">
        <v>551</v>
      </c>
      <c r="E142" s="5" t="s">
        <v>446</v>
      </c>
      <c r="F142" s="13">
        <v>4</v>
      </c>
      <c r="H142" s="13">
        <f t="shared" si="38"/>
        <v>0</v>
      </c>
      <c r="I142" s="13">
        <f t="shared" si="39"/>
        <v>0</v>
      </c>
      <c r="J142" s="13">
        <f t="shared" si="40"/>
        <v>0</v>
      </c>
      <c r="K142" s="13">
        <v>0.02</v>
      </c>
      <c r="L142" s="13">
        <f t="shared" si="41"/>
        <v>0.08</v>
      </c>
      <c r="N142" s="25" t="s">
        <v>471</v>
      </c>
      <c r="O142" s="13">
        <f t="shared" si="42"/>
        <v>0</v>
      </c>
      <c r="Z142" s="13">
        <f t="shared" si="43"/>
        <v>0</v>
      </c>
      <c r="AA142" s="13">
        <f t="shared" si="44"/>
        <v>0</v>
      </c>
      <c r="AB142" s="13">
        <f t="shared" si="45"/>
        <v>0</v>
      </c>
      <c r="AD142" s="13">
        <v>20</v>
      </c>
      <c r="AE142" s="13">
        <f t="shared" si="46"/>
        <v>0</v>
      </c>
      <c r="AF142" s="13">
        <f t="shared" si="47"/>
        <v>0</v>
      </c>
    </row>
    <row r="143" spans="1:32" ht="12.75">
      <c r="A143" s="5" t="s">
        <v>111</v>
      </c>
      <c r="B143" s="5" t="s">
        <v>161</v>
      </c>
      <c r="C143" s="5" t="s">
        <v>273</v>
      </c>
      <c r="D143" s="5" t="s">
        <v>411</v>
      </c>
      <c r="E143" s="5" t="s">
        <v>454</v>
      </c>
      <c r="F143" s="13">
        <v>87</v>
      </c>
      <c r="H143" s="13">
        <f t="shared" si="38"/>
        <v>0</v>
      </c>
      <c r="I143" s="13">
        <f t="shared" si="39"/>
        <v>0</v>
      </c>
      <c r="J143" s="13">
        <f t="shared" si="40"/>
        <v>0</v>
      </c>
      <c r="K143" s="13">
        <v>1</v>
      </c>
      <c r="L143" s="13">
        <f t="shared" si="41"/>
        <v>87</v>
      </c>
      <c r="N143" s="25" t="s">
        <v>471</v>
      </c>
      <c r="O143" s="13">
        <f t="shared" si="42"/>
        <v>0</v>
      </c>
      <c r="Z143" s="13">
        <f t="shared" si="43"/>
        <v>0</v>
      </c>
      <c r="AA143" s="13">
        <f t="shared" si="44"/>
        <v>0</v>
      </c>
      <c r="AB143" s="13">
        <f t="shared" si="45"/>
        <v>0</v>
      </c>
      <c r="AD143" s="13">
        <v>20</v>
      </c>
      <c r="AE143" s="13">
        <f t="shared" si="46"/>
        <v>0</v>
      </c>
      <c r="AF143" s="13">
        <f t="shared" si="47"/>
        <v>0</v>
      </c>
    </row>
    <row r="144" spans="1:32" ht="12.75">
      <c r="A144" s="5" t="s">
        <v>112</v>
      </c>
      <c r="B144" s="5" t="s">
        <v>161</v>
      </c>
      <c r="C144" s="5" t="s">
        <v>167</v>
      </c>
      <c r="D144" s="5" t="s">
        <v>552</v>
      </c>
      <c r="E144" s="5" t="s">
        <v>446</v>
      </c>
      <c r="F144" s="13">
        <v>6</v>
      </c>
      <c r="H144" s="13">
        <f t="shared" si="38"/>
        <v>0</v>
      </c>
      <c r="I144" s="13">
        <f t="shared" si="39"/>
        <v>0</v>
      </c>
      <c r="J144" s="13">
        <f t="shared" si="40"/>
        <v>0</v>
      </c>
      <c r="K144" s="13">
        <v>0.04</v>
      </c>
      <c r="L144" s="13">
        <f t="shared" si="41"/>
        <v>0.24</v>
      </c>
      <c r="N144" s="25" t="s">
        <v>471</v>
      </c>
      <c r="O144" s="13">
        <f t="shared" si="42"/>
        <v>0</v>
      </c>
      <c r="Z144" s="13">
        <f t="shared" si="43"/>
        <v>0</v>
      </c>
      <c r="AA144" s="13">
        <f t="shared" si="44"/>
        <v>0</v>
      </c>
      <c r="AB144" s="13">
        <f t="shared" si="45"/>
        <v>0</v>
      </c>
      <c r="AD144" s="13">
        <v>20</v>
      </c>
      <c r="AE144" s="13">
        <f t="shared" si="46"/>
        <v>0</v>
      </c>
      <c r="AF144" s="13">
        <f t="shared" si="47"/>
        <v>0</v>
      </c>
    </row>
    <row r="145" spans="1:32" ht="12.75">
      <c r="A145" s="5" t="s">
        <v>113</v>
      </c>
      <c r="B145" s="5" t="s">
        <v>161</v>
      </c>
      <c r="C145" s="5" t="s">
        <v>274</v>
      </c>
      <c r="D145" s="5" t="s">
        <v>412</v>
      </c>
      <c r="E145" s="5" t="s">
        <v>446</v>
      </c>
      <c r="F145" s="13">
        <v>2</v>
      </c>
      <c r="H145" s="13">
        <f t="shared" si="38"/>
        <v>0</v>
      </c>
      <c r="I145" s="13">
        <f t="shared" si="39"/>
        <v>0</v>
      </c>
      <c r="J145" s="13">
        <f t="shared" si="40"/>
        <v>0</v>
      </c>
      <c r="K145" s="13">
        <v>0.091</v>
      </c>
      <c r="L145" s="13">
        <f t="shared" si="41"/>
        <v>0.182</v>
      </c>
      <c r="N145" s="25" t="s">
        <v>471</v>
      </c>
      <c r="O145" s="13">
        <f t="shared" si="42"/>
        <v>0</v>
      </c>
      <c r="Z145" s="13">
        <f t="shared" si="43"/>
        <v>0</v>
      </c>
      <c r="AA145" s="13">
        <f t="shared" si="44"/>
        <v>0</v>
      </c>
      <c r="AB145" s="13">
        <f t="shared" si="45"/>
        <v>0</v>
      </c>
      <c r="AD145" s="13">
        <v>20</v>
      </c>
      <c r="AE145" s="13">
        <f t="shared" si="46"/>
        <v>0</v>
      </c>
      <c r="AF145" s="13">
        <f t="shared" si="47"/>
        <v>0</v>
      </c>
    </row>
    <row r="146" spans="1:32" ht="12.75">
      <c r="A146" s="5" t="s">
        <v>114</v>
      </c>
      <c r="B146" s="5" t="s">
        <v>161</v>
      </c>
      <c r="C146" s="5" t="s">
        <v>275</v>
      </c>
      <c r="D146" s="5" t="s">
        <v>413</v>
      </c>
      <c r="E146" s="5" t="s">
        <v>446</v>
      </c>
      <c r="F146" s="13">
        <v>2</v>
      </c>
      <c r="H146" s="13">
        <f t="shared" si="38"/>
        <v>0</v>
      </c>
      <c r="I146" s="13">
        <f t="shared" si="39"/>
        <v>0</v>
      </c>
      <c r="J146" s="13">
        <f t="shared" si="40"/>
        <v>0</v>
      </c>
      <c r="K146" s="13">
        <v>0.029</v>
      </c>
      <c r="L146" s="13">
        <f t="shared" si="41"/>
        <v>0.058</v>
      </c>
      <c r="N146" s="25" t="s">
        <v>471</v>
      </c>
      <c r="O146" s="13">
        <f t="shared" si="42"/>
        <v>0</v>
      </c>
      <c r="Z146" s="13">
        <f t="shared" si="43"/>
        <v>0</v>
      </c>
      <c r="AA146" s="13">
        <f t="shared" si="44"/>
        <v>0</v>
      </c>
      <c r="AB146" s="13">
        <f t="shared" si="45"/>
        <v>0</v>
      </c>
      <c r="AD146" s="13">
        <v>20</v>
      </c>
      <c r="AE146" s="13">
        <f t="shared" si="46"/>
        <v>0</v>
      </c>
      <c r="AF146" s="13">
        <f t="shared" si="47"/>
        <v>0</v>
      </c>
    </row>
    <row r="147" spans="1:32" ht="12.75">
      <c r="A147" s="5" t="s">
        <v>115</v>
      </c>
      <c r="B147" s="5" t="s">
        <v>161</v>
      </c>
      <c r="C147" s="5" t="s">
        <v>276</v>
      </c>
      <c r="D147" s="5" t="s">
        <v>414</v>
      </c>
      <c r="E147" s="5" t="s">
        <v>446</v>
      </c>
      <c r="F147" s="13">
        <v>2</v>
      </c>
      <c r="H147" s="13">
        <f t="shared" si="38"/>
        <v>0</v>
      </c>
      <c r="I147" s="13">
        <f t="shared" si="39"/>
        <v>0</v>
      </c>
      <c r="J147" s="13">
        <f t="shared" si="40"/>
        <v>0</v>
      </c>
      <c r="K147" s="13">
        <v>0.11</v>
      </c>
      <c r="L147" s="13">
        <f t="shared" si="41"/>
        <v>0.22</v>
      </c>
      <c r="N147" s="25" t="s">
        <v>471</v>
      </c>
      <c r="O147" s="13">
        <f t="shared" si="42"/>
        <v>0</v>
      </c>
      <c r="Z147" s="13">
        <f t="shared" si="43"/>
        <v>0</v>
      </c>
      <c r="AA147" s="13">
        <f t="shared" si="44"/>
        <v>0</v>
      </c>
      <c r="AB147" s="13">
        <f t="shared" si="45"/>
        <v>0</v>
      </c>
      <c r="AD147" s="13">
        <v>20</v>
      </c>
      <c r="AE147" s="13">
        <f t="shared" si="46"/>
        <v>0</v>
      </c>
      <c r="AF147" s="13">
        <f t="shared" si="47"/>
        <v>0</v>
      </c>
    </row>
    <row r="148" spans="1:32" ht="12.75">
      <c r="A148" s="5" t="s">
        <v>116</v>
      </c>
      <c r="B148" s="5" t="s">
        <v>161</v>
      </c>
      <c r="C148" s="5" t="s">
        <v>277</v>
      </c>
      <c r="D148" s="5" t="s">
        <v>415</v>
      </c>
      <c r="E148" s="5" t="s">
        <v>446</v>
      </c>
      <c r="F148" s="13">
        <v>2</v>
      </c>
      <c r="H148" s="13">
        <f t="shared" si="38"/>
        <v>0</v>
      </c>
      <c r="I148" s="13">
        <f t="shared" si="39"/>
        <v>0</v>
      </c>
      <c r="J148" s="13">
        <f t="shared" si="40"/>
        <v>0</v>
      </c>
      <c r="K148" s="13">
        <v>0.96</v>
      </c>
      <c r="L148" s="13">
        <f t="shared" si="41"/>
        <v>1.92</v>
      </c>
      <c r="N148" s="25" t="s">
        <v>471</v>
      </c>
      <c r="O148" s="13">
        <f t="shared" si="42"/>
        <v>0</v>
      </c>
      <c r="Z148" s="13">
        <f t="shared" si="43"/>
        <v>0</v>
      </c>
      <c r="AA148" s="13">
        <f t="shared" si="44"/>
        <v>0</v>
      </c>
      <c r="AB148" s="13">
        <f t="shared" si="45"/>
        <v>0</v>
      </c>
      <c r="AD148" s="13">
        <v>20</v>
      </c>
      <c r="AE148" s="13">
        <f t="shared" si="46"/>
        <v>0</v>
      </c>
      <c r="AF148" s="13">
        <f t="shared" si="47"/>
        <v>0</v>
      </c>
    </row>
    <row r="149" spans="1:32" ht="12.75">
      <c r="A149" s="5" t="s">
        <v>117</v>
      </c>
      <c r="B149" s="5" t="s">
        <v>161</v>
      </c>
      <c r="C149" s="5" t="s">
        <v>278</v>
      </c>
      <c r="D149" s="5" t="s">
        <v>416</v>
      </c>
      <c r="E149" s="5" t="s">
        <v>446</v>
      </c>
      <c r="F149" s="13">
        <v>2</v>
      </c>
      <c r="H149" s="13">
        <f t="shared" si="38"/>
        <v>0</v>
      </c>
      <c r="I149" s="13">
        <f t="shared" si="39"/>
        <v>0</v>
      </c>
      <c r="J149" s="13">
        <f t="shared" si="40"/>
        <v>0</v>
      </c>
      <c r="K149" s="13">
        <v>0.007</v>
      </c>
      <c r="L149" s="13">
        <f t="shared" si="41"/>
        <v>0.014</v>
      </c>
      <c r="N149" s="25" t="s">
        <v>471</v>
      </c>
      <c r="O149" s="13">
        <f t="shared" si="42"/>
        <v>0</v>
      </c>
      <c r="Z149" s="13">
        <f t="shared" si="43"/>
        <v>0</v>
      </c>
      <c r="AA149" s="13">
        <f t="shared" si="44"/>
        <v>0</v>
      </c>
      <c r="AB149" s="13">
        <f t="shared" si="45"/>
        <v>0</v>
      </c>
      <c r="AD149" s="13">
        <v>20</v>
      </c>
      <c r="AE149" s="13">
        <f t="shared" si="46"/>
        <v>0</v>
      </c>
      <c r="AF149" s="13">
        <f t="shared" si="47"/>
        <v>0</v>
      </c>
    </row>
    <row r="150" spans="1:32" ht="12.75">
      <c r="A150" s="5" t="s">
        <v>118</v>
      </c>
      <c r="B150" s="5" t="s">
        <v>161</v>
      </c>
      <c r="C150" s="5" t="s">
        <v>279</v>
      </c>
      <c r="D150" s="5" t="s">
        <v>553</v>
      </c>
      <c r="E150" s="5" t="s">
        <v>446</v>
      </c>
      <c r="F150" s="13">
        <v>3</v>
      </c>
      <c r="H150" s="13">
        <f t="shared" si="38"/>
        <v>0</v>
      </c>
      <c r="I150" s="13">
        <f t="shared" si="39"/>
        <v>0</v>
      </c>
      <c r="J150" s="13">
        <f t="shared" si="40"/>
        <v>0</v>
      </c>
      <c r="K150" s="13">
        <v>0.01</v>
      </c>
      <c r="L150" s="13">
        <f t="shared" si="41"/>
        <v>0.03</v>
      </c>
      <c r="N150" s="25" t="s">
        <v>471</v>
      </c>
      <c r="O150" s="13">
        <f t="shared" si="42"/>
        <v>0</v>
      </c>
      <c r="Z150" s="13">
        <f t="shared" si="43"/>
        <v>0</v>
      </c>
      <c r="AA150" s="13">
        <f t="shared" si="44"/>
        <v>0</v>
      </c>
      <c r="AB150" s="13">
        <f t="shared" si="45"/>
        <v>0</v>
      </c>
      <c r="AD150" s="13">
        <v>20</v>
      </c>
      <c r="AE150" s="13">
        <f t="shared" si="46"/>
        <v>0</v>
      </c>
      <c r="AF150" s="13">
        <f t="shared" si="47"/>
        <v>0</v>
      </c>
    </row>
    <row r="151" spans="1:32" ht="12.75">
      <c r="A151" s="5" t="s">
        <v>119</v>
      </c>
      <c r="B151" s="5" t="s">
        <v>161</v>
      </c>
      <c r="C151" s="5" t="s">
        <v>279</v>
      </c>
      <c r="D151" s="5" t="s">
        <v>554</v>
      </c>
      <c r="E151" s="5" t="s">
        <v>446</v>
      </c>
      <c r="F151" s="13">
        <v>1</v>
      </c>
      <c r="H151" s="13">
        <f t="shared" si="38"/>
        <v>0</v>
      </c>
      <c r="I151" s="13">
        <f t="shared" si="39"/>
        <v>0</v>
      </c>
      <c r="J151" s="13">
        <f t="shared" si="40"/>
        <v>0</v>
      </c>
      <c r="K151" s="13">
        <v>0.006</v>
      </c>
      <c r="L151" s="13">
        <f t="shared" si="41"/>
        <v>0.006</v>
      </c>
      <c r="N151" s="25" t="s">
        <v>471</v>
      </c>
      <c r="O151" s="13">
        <f t="shared" si="42"/>
        <v>0</v>
      </c>
      <c r="Z151" s="13">
        <f t="shared" si="43"/>
        <v>0</v>
      </c>
      <c r="AA151" s="13">
        <f t="shared" si="44"/>
        <v>0</v>
      </c>
      <c r="AB151" s="13">
        <f t="shared" si="45"/>
        <v>0</v>
      </c>
      <c r="AD151" s="13">
        <v>20</v>
      </c>
      <c r="AE151" s="13">
        <f t="shared" si="46"/>
        <v>0</v>
      </c>
      <c r="AF151" s="13">
        <f t="shared" si="47"/>
        <v>0</v>
      </c>
    </row>
    <row r="152" spans="1:32" ht="12.75">
      <c r="A152" s="5" t="s">
        <v>120</v>
      </c>
      <c r="B152" s="5" t="s">
        <v>161</v>
      </c>
      <c r="C152" s="5" t="s">
        <v>279</v>
      </c>
      <c r="D152" s="5" t="s">
        <v>555</v>
      </c>
      <c r="E152" s="5" t="s">
        <v>446</v>
      </c>
      <c r="F152" s="13">
        <v>4</v>
      </c>
      <c r="H152" s="13">
        <f t="shared" si="38"/>
        <v>0</v>
      </c>
      <c r="I152" s="13">
        <f t="shared" si="39"/>
        <v>0</v>
      </c>
      <c r="J152" s="13">
        <f t="shared" si="40"/>
        <v>0</v>
      </c>
      <c r="K152" s="13">
        <v>0.001</v>
      </c>
      <c r="L152" s="13">
        <f t="shared" si="41"/>
        <v>0.004</v>
      </c>
      <c r="N152" s="25" t="s">
        <v>471</v>
      </c>
      <c r="O152" s="13">
        <f t="shared" si="42"/>
        <v>0</v>
      </c>
      <c r="Z152" s="13">
        <f t="shared" si="43"/>
        <v>0</v>
      </c>
      <c r="AA152" s="13">
        <f t="shared" si="44"/>
        <v>0</v>
      </c>
      <c r="AB152" s="13">
        <f t="shared" si="45"/>
        <v>0</v>
      </c>
      <c r="AD152" s="13">
        <v>20</v>
      </c>
      <c r="AE152" s="13">
        <f t="shared" si="46"/>
        <v>0</v>
      </c>
      <c r="AF152" s="13">
        <f t="shared" si="47"/>
        <v>0</v>
      </c>
    </row>
    <row r="153" spans="1:32" ht="12.75">
      <c r="A153" s="5" t="s">
        <v>121</v>
      </c>
      <c r="B153" s="5" t="s">
        <v>161</v>
      </c>
      <c r="C153" s="5" t="s">
        <v>279</v>
      </c>
      <c r="D153" s="5" t="s">
        <v>556</v>
      </c>
      <c r="E153" s="5" t="s">
        <v>446</v>
      </c>
      <c r="F153" s="13">
        <v>1</v>
      </c>
      <c r="H153" s="13">
        <f t="shared" si="38"/>
        <v>0</v>
      </c>
      <c r="I153" s="13">
        <f t="shared" si="39"/>
        <v>0</v>
      </c>
      <c r="J153" s="13">
        <f t="shared" si="40"/>
        <v>0</v>
      </c>
      <c r="K153" s="13">
        <v>0.006</v>
      </c>
      <c r="L153" s="13">
        <f t="shared" si="41"/>
        <v>0.006</v>
      </c>
      <c r="N153" s="25" t="s">
        <v>471</v>
      </c>
      <c r="O153" s="13">
        <f t="shared" si="42"/>
        <v>0</v>
      </c>
      <c r="Z153" s="13">
        <f t="shared" si="43"/>
        <v>0</v>
      </c>
      <c r="AA153" s="13">
        <f t="shared" si="44"/>
        <v>0</v>
      </c>
      <c r="AB153" s="13">
        <f t="shared" si="45"/>
        <v>0</v>
      </c>
      <c r="AD153" s="13">
        <v>20</v>
      </c>
      <c r="AE153" s="13">
        <f t="shared" si="46"/>
        <v>0</v>
      </c>
      <c r="AF153" s="13">
        <f t="shared" si="47"/>
        <v>0</v>
      </c>
    </row>
    <row r="154" spans="1:12" ht="12.75">
      <c r="A154" s="4"/>
      <c r="B154" s="4"/>
      <c r="C154" s="11"/>
      <c r="D154" s="51" t="s">
        <v>417</v>
      </c>
      <c r="E154" s="52"/>
      <c r="F154" s="52"/>
      <c r="G154" s="52"/>
      <c r="H154" s="27">
        <f>H155+H158+H167+H170+H175+H179+H182+H185+H187+H191+H193+H195</f>
        <v>0</v>
      </c>
      <c r="I154" s="27">
        <f>I155+I158+I167+I170+I175+I179+I182+I185+I187+I191+I193+I195</f>
        <v>0</v>
      </c>
      <c r="J154" s="27">
        <f>H154+I154</f>
        <v>0</v>
      </c>
      <c r="K154" s="22"/>
      <c r="L154" s="27">
        <f>L155+L158+L167+L170+L175+L179+L182+L185+L187+L191+L193+L195</f>
        <v>13.994940000000003</v>
      </c>
    </row>
    <row r="155" spans="1:37" ht="12.75">
      <c r="A155" s="4"/>
      <c r="B155" s="4"/>
      <c r="C155" s="11" t="s">
        <v>17</v>
      </c>
      <c r="D155" s="51" t="s">
        <v>325</v>
      </c>
      <c r="E155" s="52"/>
      <c r="F155" s="52"/>
      <c r="G155" s="52"/>
      <c r="H155" s="27">
        <f>SUM(H156:H157)</f>
        <v>0</v>
      </c>
      <c r="I155" s="27">
        <f>SUM(I156:I157)</f>
        <v>0</v>
      </c>
      <c r="J155" s="27">
        <f>H155+I155</f>
        <v>0</v>
      </c>
      <c r="K155" s="22"/>
      <c r="L155" s="27">
        <f>SUM(L156:L157)</f>
        <v>0</v>
      </c>
      <c r="P155" s="27">
        <f>IF(Q155="PR",J155,SUM(O156:O157))</f>
        <v>0</v>
      </c>
      <c r="Q155" s="22" t="s">
        <v>476</v>
      </c>
      <c r="R155" s="27">
        <f>IF(Q155="HS",H155,0)</f>
        <v>0</v>
      </c>
      <c r="S155" s="27">
        <f>IF(Q155="HS",I155-P155,0)</f>
        <v>0</v>
      </c>
      <c r="T155" s="27">
        <f>IF(Q155="PS",H155,0)</f>
        <v>0</v>
      </c>
      <c r="U155" s="27">
        <f>IF(Q155="PS",I155-P155,0)</f>
        <v>0</v>
      </c>
      <c r="V155" s="27">
        <f>IF(Q155="MP",H155,0)</f>
        <v>0</v>
      </c>
      <c r="W155" s="27">
        <f>IF(Q155="MP",I155-P155,0)</f>
        <v>0</v>
      </c>
      <c r="X155" s="27">
        <f>IF(Q155="OM",H155,0)</f>
        <v>0</v>
      </c>
      <c r="Y155" s="22" t="s">
        <v>162</v>
      </c>
      <c r="AI155" s="27">
        <f>SUM(Z156:Z157)</f>
        <v>0</v>
      </c>
      <c r="AJ155" s="27">
        <f>SUM(AA156:AA157)</f>
        <v>0</v>
      </c>
      <c r="AK155" s="27">
        <f>SUM(AB156:AB157)</f>
        <v>0</v>
      </c>
    </row>
    <row r="156" spans="1:32" ht="12.75">
      <c r="A156" s="5" t="s">
        <v>122</v>
      </c>
      <c r="B156" s="5" t="s">
        <v>162</v>
      </c>
      <c r="C156" s="5" t="s">
        <v>189</v>
      </c>
      <c r="D156" s="5" t="s">
        <v>328</v>
      </c>
      <c r="E156" s="5" t="s">
        <v>449</v>
      </c>
      <c r="F156" s="13">
        <v>30</v>
      </c>
      <c r="H156" s="13">
        <f>ROUND(F156*AE156,2)</f>
        <v>0</v>
      </c>
      <c r="I156" s="13">
        <f>J156-H156</f>
        <v>0</v>
      </c>
      <c r="J156" s="13">
        <f>ROUND(F156*G156,2)</f>
        <v>0</v>
      </c>
      <c r="K156" s="13">
        <v>0</v>
      </c>
      <c r="L156" s="13">
        <f>F156*K156</f>
        <v>0</v>
      </c>
      <c r="N156" s="25" t="s">
        <v>7</v>
      </c>
      <c r="O156" s="13">
        <f>IF(N156="5",I156,0)</f>
        <v>0</v>
      </c>
      <c r="Z156" s="13">
        <f>IF(AD156=0,J156,0)</f>
        <v>0</v>
      </c>
      <c r="AA156" s="13">
        <f>IF(AD156=10,J156,0)</f>
        <v>0</v>
      </c>
      <c r="AB156" s="13">
        <f>IF(AD156=20,J156,0)</f>
        <v>0</v>
      </c>
      <c r="AD156" s="13">
        <v>20</v>
      </c>
      <c r="AE156" s="13">
        <f>G156*0</f>
        <v>0</v>
      </c>
      <c r="AF156" s="13">
        <f>G156*(1-0)</f>
        <v>0</v>
      </c>
    </row>
    <row r="157" spans="1:32" ht="12.75">
      <c r="A157" s="5" t="s">
        <v>123</v>
      </c>
      <c r="B157" s="5" t="s">
        <v>162</v>
      </c>
      <c r="C157" s="5" t="s">
        <v>190</v>
      </c>
      <c r="D157" s="5" t="s">
        <v>329</v>
      </c>
      <c r="E157" s="5" t="s">
        <v>450</v>
      </c>
      <c r="F157" s="13">
        <v>100</v>
      </c>
      <c r="H157" s="13">
        <f>ROUND(F157*AE157,2)</f>
        <v>0</v>
      </c>
      <c r="I157" s="13">
        <f>J157-H157</f>
        <v>0</v>
      </c>
      <c r="J157" s="13">
        <f>ROUND(F157*G157,2)</f>
        <v>0</v>
      </c>
      <c r="K157" s="13">
        <v>0</v>
      </c>
      <c r="L157" s="13">
        <f>F157*K157</f>
        <v>0</v>
      </c>
      <c r="N157" s="25" t="s">
        <v>7</v>
      </c>
      <c r="O157" s="13">
        <f>IF(N157="5",I157,0)</f>
        <v>0</v>
      </c>
      <c r="Z157" s="13">
        <f>IF(AD157=0,J157,0)</f>
        <v>0</v>
      </c>
      <c r="AA157" s="13">
        <f>IF(AD157=10,J157,0)</f>
        <v>0</v>
      </c>
      <c r="AB157" s="13">
        <f>IF(AD157=20,J157,0)</f>
        <v>0</v>
      </c>
      <c r="AD157" s="13">
        <v>20</v>
      </c>
      <c r="AE157" s="13">
        <f>G157*0</f>
        <v>0</v>
      </c>
      <c r="AF157" s="13">
        <f>G157*(1-0)</f>
        <v>0</v>
      </c>
    </row>
    <row r="158" spans="1:37" ht="12.75">
      <c r="A158" s="4"/>
      <c r="B158" s="4"/>
      <c r="C158" s="11" t="s">
        <v>19</v>
      </c>
      <c r="D158" s="51" t="s">
        <v>337</v>
      </c>
      <c r="E158" s="52"/>
      <c r="F158" s="52"/>
      <c r="G158" s="52"/>
      <c r="H158" s="27">
        <f>SUM(H159:H166)</f>
        <v>0</v>
      </c>
      <c r="I158" s="27">
        <f>SUM(I159:I166)</f>
        <v>0</v>
      </c>
      <c r="J158" s="27">
        <f>H158+I158</f>
        <v>0</v>
      </c>
      <c r="K158" s="22"/>
      <c r="L158" s="27">
        <f>SUM(L159:L166)</f>
        <v>0</v>
      </c>
      <c r="P158" s="27">
        <f>IF(Q158="PR",J158,SUM(O159:O166))</f>
        <v>0</v>
      </c>
      <c r="Q158" s="22" t="s">
        <v>476</v>
      </c>
      <c r="R158" s="27">
        <f>IF(Q158="HS",H158,0)</f>
        <v>0</v>
      </c>
      <c r="S158" s="27">
        <f>IF(Q158="HS",I158-P158,0)</f>
        <v>0</v>
      </c>
      <c r="T158" s="27">
        <f>IF(Q158="PS",H158,0)</f>
        <v>0</v>
      </c>
      <c r="U158" s="27">
        <f>IF(Q158="PS",I158-P158,0)</f>
        <v>0</v>
      </c>
      <c r="V158" s="27">
        <f>IF(Q158="MP",H158,0)</f>
        <v>0</v>
      </c>
      <c r="W158" s="27">
        <f>IF(Q158="MP",I158-P158,0)</f>
        <v>0</v>
      </c>
      <c r="X158" s="27">
        <f>IF(Q158="OM",H158,0)</f>
        <v>0</v>
      </c>
      <c r="Y158" s="22" t="s">
        <v>162</v>
      </c>
      <c r="AI158" s="27">
        <f>SUM(Z159:Z166)</f>
        <v>0</v>
      </c>
      <c r="AJ158" s="27">
        <f>SUM(AA159:AA166)</f>
        <v>0</v>
      </c>
      <c r="AK158" s="27">
        <f>SUM(AB159:AB166)</f>
        <v>0</v>
      </c>
    </row>
    <row r="159" spans="1:32" ht="12.75">
      <c r="A159" s="5" t="s">
        <v>124</v>
      </c>
      <c r="B159" s="5" t="s">
        <v>162</v>
      </c>
      <c r="C159" s="5" t="s">
        <v>280</v>
      </c>
      <c r="D159" s="5" t="s">
        <v>418</v>
      </c>
      <c r="E159" s="5" t="s">
        <v>452</v>
      </c>
      <c r="F159" s="13">
        <v>23</v>
      </c>
      <c r="H159" s="13">
        <f aca="true" t="shared" si="48" ref="H159:H166">ROUND(F159*AE159,2)</f>
        <v>0</v>
      </c>
      <c r="I159" s="13">
        <f aca="true" t="shared" si="49" ref="I159:I166">J159-H159</f>
        <v>0</v>
      </c>
      <c r="J159" s="13">
        <f aca="true" t="shared" si="50" ref="J159:J166">ROUND(F159*G159,2)</f>
        <v>0</v>
      </c>
      <c r="K159" s="13">
        <v>0</v>
      </c>
      <c r="L159" s="13">
        <f aca="true" t="shared" si="51" ref="L159:L166">F159*K159</f>
        <v>0</v>
      </c>
      <c r="N159" s="25" t="s">
        <v>7</v>
      </c>
      <c r="O159" s="13">
        <f aca="true" t="shared" si="52" ref="O159:O166">IF(N159="5",I159,0)</f>
        <v>0</v>
      </c>
      <c r="Z159" s="13">
        <f aca="true" t="shared" si="53" ref="Z159:Z166">IF(AD159=0,J159,0)</f>
        <v>0</v>
      </c>
      <c r="AA159" s="13">
        <f aca="true" t="shared" si="54" ref="AA159:AA166">IF(AD159=10,J159,0)</f>
        <v>0</v>
      </c>
      <c r="AB159" s="13">
        <f aca="true" t="shared" si="55" ref="AB159:AB166">IF(AD159=20,J159,0)</f>
        <v>0</v>
      </c>
      <c r="AD159" s="13">
        <v>20</v>
      </c>
      <c r="AE159" s="13">
        <f aca="true" t="shared" si="56" ref="AE159:AE166">G159*0</f>
        <v>0</v>
      </c>
      <c r="AF159" s="13">
        <f aca="true" t="shared" si="57" ref="AF159:AF166">G159*(1-0)</f>
        <v>0</v>
      </c>
    </row>
    <row r="160" spans="1:32" ht="12.75">
      <c r="A160" s="5" t="s">
        <v>125</v>
      </c>
      <c r="B160" s="5" t="s">
        <v>162</v>
      </c>
      <c r="C160" s="5" t="s">
        <v>203</v>
      </c>
      <c r="D160" s="5" t="s">
        <v>344</v>
      </c>
      <c r="E160" s="5" t="s">
        <v>452</v>
      </c>
      <c r="F160" s="13">
        <v>23</v>
      </c>
      <c r="H160" s="13">
        <f t="shared" si="48"/>
        <v>0</v>
      </c>
      <c r="I160" s="13">
        <f t="shared" si="49"/>
        <v>0</v>
      </c>
      <c r="J160" s="13">
        <f t="shared" si="50"/>
        <v>0</v>
      </c>
      <c r="K160" s="13">
        <v>0</v>
      </c>
      <c r="L160" s="13">
        <f t="shared" si="51"/>
        <v>0</v>
      </c>
      <c r="N160" s="25" t="s">
        <v>7</v>
      </c>
      <c r="O160" s="13">
        <f t="shared" si="52"/>
        <v>0</v>
      </c>
      <c r="Z160" s="13">
        <f t="shared" si="53"/>
        <v>0</v>
      </c>
      <c r="AA160" s="13">
        <f t="shared" si="54"/>
        <v>0</v>
      </c>
      <c r="AB160" s="13">
        <f t="shared" si="55"/>
        <v>0</v>
      </c>
      <c r="AD160" s="13">
        <v>20</v>
      </c>
      <c r="AE160" s="13">
        <f t="shared" si="56"/>
        <v>0</v>
      </c>
      <c r="AF160" s="13">
        <f t="shared" si="57"/>
        <v>0</v>
      </c>
    </row>
    <row r="161" spans="1:32" ht="12.75">
      <c r="A161" s="5" t="s">
        <v>126</v>
      </c>
      <c r="B161" s="5" t="s">
        <v>162</v>
      </c>
      <c r="C161" s="5" t="s">
        <v>281</v>
      </c>
      <c r="D161" s="5" t="s">
        <v>419</v>
      </c>
      <c r="E161" s="5" t="s">
        <v>452</v>
      </c>
      <c r="F161" s="13">
        <v>23</v>
      </c>
      <c r="H161" s="13">
        <f t="shared" si="48"/>
        <v>0</v>
      </c>
      <c r="I161" s="13">
        <f t="shared" si="49"/>
        <v>0</v>
      </c>
      <c r="J161" s="13">
        <f t="shared" si="50"/>
        <v>0</v>
      </c>
      <c r="K161" s="13">
        <v>0</v>
      </c>
      <c r="L161" s="13">
        <f t="shared" si="51"/>
        <v>0</v>
      </c>
      <c r="N161" s="25" t="s">
        <v>7</v>
      </c>
      <c r="O161" s="13">
        <f t="shared" si="52"/>
        <v>0</v>
      </c>
      <c r="Z161" s="13">
        <f t="shared" si="53"/>
        <v>0</v>
      </c>
      <c r="AA161" s="13">
        <f t="shared" si="54"/>
        <v>0</v>
      </c>
      <c r="AB161" s="13">
        <f t="shared" si="55"/>
        <v>0</v>
      </c>
      <c r="AD161" s="13">
        <v>20</v>
      </c>
      <c r="AE161" s="13">
        <f t="shared" si="56"/>
        <v>0</v>
      </c>
      <c r="AF161" s="13">
        <f t="shared" si="57"/>
        <v>0</v>
      </c>
    </row>
    <row r="162" spans="1:32" ht="12.75">
      <c r="A162" s="5" t="s">
        <v>127</v>
      </c>
      <c r="B162" s="5" t="s">
        <v>162</v>
      </c>
      <c r="C162" s="5" t="s">
        <v>205</v>
      </c>
      <c r="D162" s="5" t="s">
        <v>346</v>
      </c>
      <c r="E162" s="5" t="s">
        <v>452</v>
      </c>
      <c r="F162" s="13">
        <v>23</v>
      </c>
      <c r="H162" s="13">
        <f t="shared" si="48"/>
        <v>0</v>
      </c>
      <c r="I162" s="13">
        <f t="shared" si="49"/>
        <v>0</v>
      </c>
      <c r="J162" s="13">
        <f t="shared" si="50"/>
        <v>0</v>
      </c>
      <c r="K162" s="13">
        <v>0</v>
      </c>
      <c r="L162" s="13">
        <f t="shared" si="51"/>
        <v>0</v>
      </c>
      <c r="N162" s="25" t="s">
        <v>7</v>
      </c>
      <c r="O162" s="13">
        <f t="shared" si="52"/>
        <v>0</v>
      </c>
      <c r="Z162" s="13">
        <f t="shared" si="53"/>
        <v>0</v>
      </c>
      <c r="AA162" s="13">
        <f t="shared" si="54"/>
        <v>0</v>
      </c>
      <c r="AB162" s="13">
        <f t="shared" si="55"/>
        <v>0</v>
      </c>
      <c r="AD162" s="13">
        <v>20</v>
      </c>
      <c r="AE162" s="13">
        <f t="shared" si="56"/>
        <v>0</v>
      </c>
      <c r="AF162" s="13">
        <f t="shared" si="57"/>
        <v>0</v>
      </c>
    </row>
    <row r="163" spans="1:32" ht="12.75">
      <c r="A163" s="5" t="s">
        <v>128</v>
      </c>
      <c r="B163" s="5" t="s">
        <v>162</v>
      </c>
      <c r="C163" s="5" t="s">
        <v>282</v>
      </c>
      <c r="D163" s="5" t="s">
        <v>420</v>
      </c>
      <c r="E163" s="5" t="s">
        <v>452</v>
      </c>
      <c r="F163" s="13">
        <v>4</v>
      </c>
      <c r="H163" s="13">
        <f t="shared" si="48"/>
        <v>0</v>
      </c>
      <c r="I163" s="13">
        <f t="shared" si="49"/>
        <v>0</v>
      </c>
      <c r="J163" s="13">
        <f t="shared" si="50"/>
        <v>0</v>
      </c>
      <c r="K163" s="13">
        <v>0</v>
      </c>
      <c r="L163" s="13">
        <f t="shared" si="51"/>
        <v>0</v>
      </c>
      <c r="N163" s="25" t="s">
        <v>7</v>
      </c>
      <c r="O163" s="13">
        <f t="shared" si="52"/>
        <v>0</v>
      </c>
      <c r="Z163" s="13">
        <f t="shared" si="53"/>
        <v>0</v>
      </c>
      <c r="AA163" s="13">
        <f t="shared" si="54"/>
        <v>0</v>
      </c>
      <c r="AB163" s="13">
        <f t="shared" si="55"/>
        <v>0</v>
      </c>
      <c r="AD163" s="13">
        <v>20</v>
      </c>
      <c r="AE163" s="13">
        <f t="shared" si="56"/>
        <v>0</v>
      </c>
      <c r="AF163" s="13">
        <f t="shared" si="57"/>
        <v>0</v>
      </c>
    </row>
    <row r="164" spans="1:32" ht="12.75">
      <c r="A164" s="5" t="s">
        <v>129</v>
      </c>
      <c r="B164" s="5" t="s">
        <v>162</v>
      </c>
      <c r="C164" s="5" t="s">
        <v>199</v>
      </c>
      <c r="D164" s="5" t="s">
        <v>340</v>
      </c>
      <c r="E164" s="5" t="s">
        <v>452</v>
      </c>
      <c r="F164" s="13">
        <v>3</v>
      </c>
      <c r="H164" s="13">
        <f t="shared" si="48"/>
        <v>0</v>
      </c>
      <c r="I164" s="13">
        <f t="shared" si="49"/>
        <v>0</v>
      </c>
      <c r="J164" s="13">
        <f t="shared" si="50"/>
        <v>0</v>
      </c>
      <c r="K164" s="13">
        <v>0</v>
      </c>
      <c r="L164" s="13">
        <f t="shared" si="51"/>
        <v>0</v>
      </c>
      <c r="N164" s="25" t="s">
        <v>7</v>
      </c>
      <c r="O164" s="13">
        <f t="shared" si="52"/>
        <v>0</v>
      </c>
      <c r="Z164" s="13">
        <f t="shared" si="53"/>
        <v>0</v>
      </c>
      <c r="AA164" s="13">
        <f t="shared" si="54"/>
        <v>0</v>
      </c>
      <c r="AB164" s="13">
        <f t="shared" si="55"/>
        <v>0</v>
      </c>
      <c r="AD164" s="13">
        <v>20</v>
      </c>
      <c r="AE164" s="13">
        <f t="shared" si="56"/>
        <v>0</v>
      </c>
      <c r="AF164" s="13">
        <f t="shared" si="57"/>
        <v>0</v>
      </c>
    </row>
    <row r="165" spans="1:32" ht="12.75">
      <c r="A165" s="5" t="s">
        <v>130</v>
      </c>
      <c r="B165" s="5" t="s">
        <v>162</v>
      </c>
      <c r="C165" s="5" t="s">
        <v>283</v>
      </c>
      <c r="D165" s="5" t="s">
        <v>421</v>
      </c>
      <c r="E165" s="5" t="s">
        <v>452</v>
      </c>
      <c r="F165" s="13">
        <v>4</v>
      </c>
      <c r="H165" s="13">
        <f t="shared" si="48"/>
        <v>0</v>
      </c>
      <c r="I165" s="13">
        <f t="shared" si="49"/>
        <v>0</v>
      </c>
      <c r="J165" s="13">
        <f t="shared" si="50"/>
        <v>0</v>
      </c>
      <c r="K165" s="13">
        <v>0</v>
      </c>
      <c r="L165" s="13">
        <f t="shared" si="51"/>
        <v>0</v>
      </c>
      <c r="N165" s="25" t="s">
        <v>7</v>
      </c>
      <c r="O165" s="13">
        <f t="shared" si="52"/>
        <v>0</v>
      </c>
      <c r="Z165" s="13">
        <f t="shared" si="53"/>
        <v>0</v>
      </c>
      <c r="AA165" s="13">
        <f t="shared" si="54"/>
        <v>0</v>
      </c>
      <c r="AB165" s="13">
        <f t="shared" si="55"/>
        <v>0</v>
      </c>
      <c r="AD165" s="13">
        <v>20</v>
      </c>
      <c r="AE165" s="13">
        <f t="shared" si="56"/>
        <v>0</v>
      </c>
      <c r="AF165" s="13">
        <f t="shared" si="57"/>
        <v>0</v>
      </c>
    </row>
    <row r="166" spans="1:32" ht="12.75">
      <c r="A166" s="5" t="s">
        <v>131</v>
      </c>
      <c r="B166" s="5" t="s">
        <v>162</v>
      </c>
      <c r="C166" s="5" t="s">
        <v>201</v>
      </c>
      <c r="D166" s="5" t="s">
        <v>342</v>
      </c>
      <c r="E166" s="5" t="s">
        <v>452</v>
      </c>
      <c r="F166" s="13">
        <v>4</v>
      </c>
      <c r="H166" s="13">
        <f t="shared" si="48"/>
        <v>0</v>
      </c>
      <c r="I166" s="13">
        <f t="shared" si="49"/>
        <v>0</v>
      </c>
      <c r="J166" s="13">
        <f t="shared" si="50"/>
        <v>0</v>
      </c>
      <c r="K166" s="13">
        <v>0</v>
      </c>
      <c r="L166" s="13">
        <f t="shared" si="51"/>
        <v>0</v>
      </c>
      <c r="N166" s="25" t="s">
        <v>7</v>
      </c>
      <c r="O166" s="13">
        <f t="shared" si="52"/>
        <v>0</v>
      </c>
      <c r="Z166" s="13">
        <f t="shared" si="53"/>
        <v>0</v>
      </c>
      <c r="AA166" s="13">
        <f t="shared" si="54"/>
        <v>0</v>
      </c>
      <c r="AB166" s="13">
        <f t="shared" si="55"/>
        <v>0</v>
      </c>
      <c r="AD166" s="13">
        <v>20</v>
      </c>
      <c r="AE166" s="13">
        <f t="shared" si="56"/>
        <v>0</v>
      </c>
      <c r="AF166" s="13">
        <f t="shared" si="57"/>
        <v>0</v>
      </c>
    </row>
    <row r="167" spans="1:37" ht="12.75">
      <c r="A167" s="4"/>
      <c r="B167" s="4"/>
      <c r="C167" s="11" t="s">
        <v>21</v>
      </c>
      <c r="D167" s="51" t="s">
        <v>347</v>
      </c>
      <c r="E167" s="52"/>
      <c r="F167" s="52"/>
      <c r="G167" s="52"/>
      <c r="H167" s="27">
        <f>SUM(H168:H169)</f>
        <v>0</v>
      </c>
      <c r="I167" s="27">
        <f>SUM(I168:I169)</f>
        <v>0</v>
      </c>
      <c r="J167" s="27">
        <f>H167+I167</f>
        <v>0</v>
      </c>
      <c r="K167" s="22"/>
      <c r="L167" s="27">
        <f>SUM(L168:L169)</f>
        <v>0.01584</v>
      </c>
      <c r="P167" s="27">
        <f>IF(Q167="PR",J167,SUM(O168:O169))</f>
        <v>0</v>
      </c>
      <c r="Q167" s="22" t="s">
        <v>476</v>
      </c>
      <c r="R167" s="27">
        <f>IF(Q167="HS",H167,0)</f>
        <v>0</v>
      </c>
      <c r="S167" s="27">
        <f>IF(Q167="HS",I167-P167,0)</f>
        <v>0</v>
      </c>
      <c r="T167" s="27">
        <f>IF(Q167="PS",H167,0)</f>
        <v>0</v>
      </c>
      <c r="U167" s="27">
        <f>IF(Q167="PS",I167-P167,0)</f>
        <v>0</v>
      </c>
      <c r="V167" s="27">
        <f>IF(Q167="MP",H167,0)</f>
        <v>0</v>
      </c>
      <c r="W167" s="27">
        <f>IF(Q167="MP",I167-P167,0)</f>
        <v>0</v>
      </c>
      <c r="X167" s="27">
        <f>IF(Q167="OM",H167,0)</f>
        <v>0</v>
      </c>
      <c r="Y167" s="22" t="s">
        <v>162</v>
      </c>
      <c r="AI167" s="27">
        <f>SUM(Z168:Z169)</f>
        <v>0</v>
      </c>
      <c r="AJ167" s="27">
        <f>SUM(AA168:AA169)</f>
        <v>0</v>
      </c>
      <c r="AK167" s="27">
        <f>SUM(AB168:AB169)</f>
        <v>0</v>
      </c>
    </row>
    <row r="168" spans="1:32" ht="12.75">
      <c r="A168" s="5" t="s">
        <v>132</v>
      </c>
      <c r="B168" s="5" t="s">
        <v>162</v>
      </c>
      <c r="C168" s="5" t="s">
        <v>284</v>
      </c>
      <c r="D168" s="5" t="s">
        <v>422</v>
      </c>
      <c r="E168" s="5" t="s">
        <v>451</v>
      </c>
      <c r="F168" s="13">
        <v>16</v>
      </c>
      <c r="H168" s="13">
        <f>ROUND(F168*AE168,2)</f>
        <v>0</v>
      </c>
      <c r="I168" s="13">
        <f>J168-H168</f>
        <v>0</v>
      </c>
      <c r="J168" s="13">
        <f>ROUND(F168*G168,2)</f>
        <v>0</v>
      </c>
      <c r="K168" s="13">
        <v>0.00099</v>
      </c>
      <c r="L168" s="13">
        <f>F168*K168</f>
        <v>0.01584</v>
      </c>
      <c r="N168" s="25" t="s">
        <v>7</v>
      </c>
      <c r="O168" s="13">
        <f>IF(N168="5",I168,0)</f>
        <v>0</v>
      </c>
      <c r="Z168" s="13">
        <f>IF(AD168=0,J168,0)</f>
        <v>0</v>
      </c>
      <c r="AA168" s="13">
        <f>IF(AD168=10,J168,0)</f>
        <v>0</v>
      </c>
      <c r="AB168" s="13">
        <f>IF(AD168=20,J168,0)</f>
        <v>0</v>
      </c>
      <c r="AD168" s="13">
        <v>20</v>
      </c>
      <c r="AE168" s="13">
        <f>G168*0.111911987860395</f>
        <v>0</v>
      </c>
      <c r="AF168" s="13">
        <f>G168*(1-0.111911987860395)</f>
        <v>0</v>
      </c>
    </row>
    <row r="169" spans="1:32" ht="12.75">
      <c r="A169" s="5" t="s">
        <v>133</v>
      </c>
      <c r="B169" s="5" t="s">
        <v>162</v>
      </c>
      <c r="C169" s="5" t="s">
        <v>285</v>
      </c>
      <c r="D169" s="5" t="s">
        <v>423</v>
      </c>
      <c r="E169" s="5" t="s">
        <v>451</v>
      </c>
      <c r="F169" s="13">
        <v>16</v>
      </c>
      <c r="H169" s="13">
        <f>ROUND(F169*AE169,2)</f>
        <v>0</v>
      </c>
      <c r="I169" s="13">
        <f>J169-H169</f>
        <v>0</v>
      </c>
      <c r="J169" s="13">
        <f>ROUND(F169*G169,2)</f>
        <v>0</v>
      </c>
      <c r="K169" s="13">
        <v>0</v>
      </c>
      <c r="L169" s="13">
        <f>F169*K169</f>
        <v>0</v>
      </c>
      <c r="N169" s="25" t="s">
        <v>7</v>
      </c>
      <c r="O169" s="13">
        <f>IF(N169="5",I169,0)</f>
        <v>0</v>
      </c>
      <c r="Z169" s="13">
        <f>IF(AD169=0,J169,0)</f>
        <v>0</v>
      </c>
      <c r="AA169" s="13">
        <f>IF(AD169=10,J169,0)</f>
        <v>0</v>
      </c>
      <c r="AB169" s="13">
        <f>IF(AD169=20,J169,0)</f>
        <v>0</v>
      </c>
      <c r="AD169" s="13">
        <v>20</v>
      </c>
      <c r="AE169" s="13">
        <f>G169*0</f>
        <v>0</v>
      </c>
      <c r="AF169" s="13">
        <f>G169*(1-0)</f>
        <v>0</v>
      </c>
    </row>
    <row r="170" spans="1:37" ht="12.75">
      <c r="A170" s="4"/>
      <c r="B170" s="4"/>
      <c r="C170" s="11" t="s">
        <v>22</v>
      </c>
      <c r="D170" s="51" t="s">
        <v>350</v>
      </c>
      <c r="E170" s="52"/>
      <c r="F170" s="52"/>
      <c r="G170" s="52"/>
      <c r="H170" s="27">
        <f>SUM(H171:H174)</f>
        <v>0</v>
      </c>
      <c r="I170" s="27">
        <f>SUM(I171:I174)</f>
        <v>0</v>
      </c>
      <c r="J170" s="27">
        <f>H170+I170</f>
        <v>0</v>
      </c>
      <c r="K170" s="22"/>
      <c r="L170" s="27">
        <f>SUM(L171:L174)</f>
        <v>0</v>
      </c>
      <c r="P170" s="27">
        <f>IF(Q170="PR",J170,SUM(O171:O174))</f>
        <v>0</v>
      </c>
      <c r="Q170" s="22" t="s">
        <v>476</v>
      </c>
      <c r="R170" s="27">
        <f>IF(Q170="HS",H170,0)</f>
        <v>0</v>
      </c>
      <c r="S170" s="27">
        <f>IF(Q170="HS",I170-P170,0)</f>
        <v>0</v>
      </c>
      <c r="T170" s="27">
        <f>IF(Q170="PS",H170,0)</f>
        <v>0</v>
      </c>
      <c r="U170" s="27">
        <f>IF(Q170="PS",I170-P170,0)</f>
        <v>0</v>
      </c>
      <c r="V170" s="27">
        <f>IF(Q170="MP",H170,0)</f>
        <v>0</v>
      </c>
      <c r="W170" s="27">
        <f>IF(Q170="MP",I170-P170,0)</f>
        <v>0</v>
      </c>
      <c r="X170" s="27">
        <f>IF(Q170="OM",H170,0)</f>
        <v>0</v>
      </c>
      <c r="Y170" s="22" t="s">
        <v>162</v>
      </c>
      <c r="AI170" s="27">
        <f>SUM(Z171:Z174)</f>
        <v>0</v>
      </c>
      <c r="AJ170" s="27">
        <f>SUM(AA171:AA174)</f>
        <v>0</v>
      </c>
      <c r="AK170" s="27">
        <f>SUM(AB171:AB174)</f>
        <v>0</v>
      </c>
    </row>
    <row r="171" spans="1:32" ht="12.75">
      <c r="A171" s="5" t="s">
        <v>134</v>
      </c>
      <c r="B171" s="5" t="s">
        <v>162</v>
      </c>
      <c r="C171" s="5" t="s">
        <v>208</v>
      </c>
      <c r="D171" s="5" t="s">
        <v>351</v>
      </c>
      <c r="E171" s="5" t="s">
        <v>452</v>
      </c>
      <c r="F171" s="13">
        <v>54</v>
      </c>
      <c r="H171" s="13">
        <f>ROUND(F171*AE171,2)</f>
        <v>0</v>
      </c>
      <c r="I171" s="13">
        <f>J171-H171</f>
        <v>0</v>
      </c>
      <c r="J171" s="13">
        <f>ROUND(F171*G171,2)</f>
        <v>0</v>
      </c>
      <c r="K171" s="13">
        <v>0</v>
      </c>
      <c r="L171" s="13">
        <f>F171*K171</f>
        <v>0</v>
      </c>
      <c r="N171" s="25" t="s">
        <v>7</v>
      </c>
      <c r="O171" s="13">
        <f>IF(N171="5",I171,0)</f>
        <v>0</v>
      </c>
      <c r="Z171" s="13">
        <f>IF(AD171=0,J171,0)</f>
        <v>0</v>
      </c>
      <c r="AA171" s="13">
        <f>IF(AD171=10,J171,0)</f>
        <v>0</v>
      </c>
      <c r="AB171" s="13">
        <f>IF(AD171=20,J171,0)</f>
        <v>0</v>
      </c>
      <c r="AD171" s="13">
        <v>20</v>
      </c>
      <c r="AE171" s="13">
        <f>G171*0</f>
        <v>0</v>
      </c>
      <c r="AF171" s="13">
        <f>G171*(1-0)</f>
        <v>0</v>
      </c>
    </row>
    <row r="172" spans="1:32" ht="12.75">
      <c r="A172" s="5" t="s">
        <v>135</v>
      </c>
      <c r="B172" s="5" t="s">
        <v>162</v>
      </c>
      <c r="C172" s="5" t="s">
        <v>209</v>
      </c>
      <c r="D172" s="5" t="s">
        <v>352</v>
      </c>
      <c r="E172" s="5" t="s">
        <v>452</v>
      </c>
      <c r="F172" s="13">
        <v>43</v>
      </c>
      <c r="H172" s="13">
        <f>ROUND(F172*AE172,2)</f>
        <v>0</v>
      </c>
      <c r="I172" s="13">
        <f>J172-H172</f>
        <v>0</v>
      </c>
      <c r="J172" s="13">
        <f>ROUND(F172*G172,2)</f>
        <v>0</v>
      </c>
      <c r="K172" s="13">
        <v>0</v>
      </c>
      <c r="L172" s="13">
        <f>F172*K172</f>
        <v>0</v>
      </c>
      <c r="N172" s="25" t="s">
        <v>7</v>
      </c>
      <c r="O172" s="13">
        <f>IF(N172="5",I172,0)</f>
        <v>0</v>
      </c>
      <c r="Z172" s="13">
        <f>IF(AD172=0,J172,0)</f>
        <v>0</v>
      </c>
      <c r="AA172" s="13">
        <f>IF(AD172=10,J172,0)</f>
        <v>0</v>
      </c>
      <c r="AB172" s="13">
        <f>IF(AD172=20,J172,0)</f>
        <v>0</v>
      </c>
      <c r="AD172" s="13">
        <v>20</v>
      </c>
      <c r="AE172" s="13">
        <f>G172*0</f>
        <v>0</v>
      </c>
      <c r="AF172" s="13">
        <f>G172*(1-0)</f>
        <v>0</v>
      </c>
    </row>
    <row r="173" spans="1:32" ht="12.75">
      <c r="A173" s="5" t="s">
        <v>136</v>
      </c>
      <c r="B173" s="5" t="s">
        <v>162</v>
      </c>
      <c r="C173" s="5" t="s">
        <v>210</v>
      </c>
      <c r="D173" s="5" t="s">
        <v>353</v>
      </c>
      <c r="E173" s="5" t="s">
        <v>452</v>
      </c>
      <c r="F173" s="13">
        <v>11</v>
      </c>
      <c r="H173" s="13">
        <f>ROUND(F173*AE173,2)</f>
        <v>0</v>
      </c>
      <c r="I173" s="13">
        <f>J173-H173</f>
        <v>0</v>
      </c>
      <c r="J173" s="13">
        <f>ROUND(F173*G173,2)</f>
        <v>0</v>
      </c>
      <c r="K173" s="13">
        <v>0</v>
      </c>
      <c r="L173" s="13">
        <f>F173*K173</f>
        <v>0</v>
      </c>
      <c r="N173" s="25" t="s">
        <v>7</v>
      </c>
      <c r="O173" s="13">
        <f>IF(N173="5",I173,0)</f>
        <v>0</v>
      </c>
      <c r="Z173" s="13">
        <f>IF(AD173=0,J173,0)</f>
        <v>0</v>
      </c>
      <c r="AA173" s="13">
        <f>IF(AD173=10,J173,0)</f>
        <v>0</v>
      </c>
      <c r="AB173" s="13">
        <f>IF(AD173=20,J173,0)</f>
        <v>0</v>
      </c>
      <c r="AD173" s="13">
        <v>20</v>
      </c>
      <c r="AE173" s="13">
        <f>G173*0</f>
        <v>0</v>
      </c>
      <c r="AF173" s="13">
        <f>G173*(1-0)</f>
        <v>0</v>
      </c>
    </row>
    <row r="174" spans="1:32" ht="12.75">
      <c r="A174" s="5" t="s">
        <v>137</v>
      </c>
      <c r="B174" s="5" t="s">
        <v>162</v>
      </c>
      <c r="C174" s="5" t="s">
        <v>211</v>
      </c>
      <c r="D174" s="5" t="s">
        <v>354</v>
      </c>
      <c r="E174" s="5" t="s">
        <v>452</v>
      </c>
      <c r="F174" s="13">
        <v>11</v>
      </c>
      <c r="H174" s="13">
        <f>ROUND(F174*AE174,2)</f>
        <v>0</v>
      </c>
      <c r="I174" s="13">
        <f>J174-H174</f>
        <v>0</v>
      </c>
      <c r="J174" s="13">
        <f>ROUND(F174*G174,2)</f>
        <v>0</v>
      </c>
      <c r="K174" s="13">
        <v>0</v>
      </c>
      <c r="L174" s="13">
        <f>F174*K174</f>
        <v>0</v>
      </c>
      <c r="N174" s="25" t="s">
        <v>7</v>
      </c>
      <c r="O174" s="13">
        <f>IF(N174="5",I174,0)</f>
        <v>0</v>
      </c>
      <c r="Z174" s="13">
        <f>IF(AD174=0,J174,0)</f>
        <v>0</v>
      </c>
      <c r="AA174" s="13">
        <f>IF(AD174=10,J174,0)</f>
        <v>0</v>
      </c>
      <c r="AB174" s="13">
        <f>IF(AD174=20,J174,0)</f>
        <v>0</v>
      </c>
      <c r="AD174" s="13">
        <v>20</v>
      </c>
      <c r="AE174" s="13">
        <f>G174*0</f>
        <v>0</v>
      </c>
      <c r="AF174" s="13">
        <f>G174*(1-0)</f>
        <v>0</v>
      </c>
    </row>
    <row r="175" spans="1:37" ht="12.75">
      <c r="A175" s="4"/>
      <c r="B175" s="4"/>
      <c r="C175" s="11" t="s">
        <v>23</v>
      </c>
      <c r="D175" s="51" t="s">
        <v>355</v>
      </c>
      <c r="E175" s="52"/>
      <c r="F175" s="52"/>
      <c r="G175" s="52"/>
      <c r="H175" s="27">
        <f>SUM(H176:H178)</f>
        <v>0</v>
      </c>
      <c r="I175" s="27">
        <f>SUM(I176:I178)</f>
        <v>0</v>
      </c>
      <c r="J175" s="27">
        <f>H175+I175</f>
        <v>0</v>
      </c>
      <c r="K175" s="22"/>
      <c r="L175" s="27">
        <f>SUM(L176:L178)</f>
        <v>0</v>
      </c>
      <c r="P175" s="27">
        <f>IF(Q175="PR",J175,SUM(O176:O178))</f>
        <v>0</v>
      </c>
      <c r="Q175" s="22" t="s">
        <v>476</v>
      </c>
      <c r="R175" s="27">
        <f>IF(Q175="HS",H175,0)</f>
        <v>0</v>
      </c>
      <c r="S175" s="27">
        <f>IF(Q175="HS",I175-P175,0)</f>
        <v>0</v>
      </c>
      <c r="T175" s="27">
        <f>IF(Q175="PS",H175,0)</f>
        <v>0</v>
      </c>
      <c r="U175" s="27">
        <f>IF(Q175="PS",I175-P175,0)</f>
        <v>0</v>
      </c>
      <c r="V175" s="27">
        <f>IF(Q175="MP",H175,0)</f>
        <v>0</v>
      </c>
      <c r="W175" s="27">
        <f>IF(Q175="MP",I175-P175,0)</f>
        <v>0</v>
      </c>
      <c r="X175" s="27">
        <f>IF(Q175="OM",H175,0)</f>
        <v>0</v>
      </c>
      <c r="Y175" s="22" t="s">
        <v>162</v>
      </c>
      <c r="AI175" s="27">
        <f>SUM(Z176:Z178)</f>
        <v>0</v>
      </c>
      <c r="AJ175" s="27">
        <f>SUM(AA176:AA178)</f>
        <v>0</v>
      </c>
      <c r="AK175" s="27">
        <f>SUM(AB176:AB178)</f>
        <v>0</v>
      </c>
    </row>
    <row r="176" spans="1:32" ht="12.75">
      <c r="A176" s="5" t="s">
        <v>138</v>
      </c>
      <c r="B176" s="5" t="s">
        <v>162</v>
      </c>
      <c r="C176" s="5" t="s">
        <v>214</v>
      </c>
      <c r="D176" s="5" t="s">
        <v>358</v>
      </c>
      <c r="E176" s="5" t="s">
        <v>452</v>
      </c>
      <c r="F176" s="13">
        <v>11</v>
      </c>
      <c r="H176" s="13">
        <f>ROUND(F176*AE176,2)</f>
        <v>0</v>
      </c>
      <c r="I176" s="13">
        <f>J176-H176</f>
        <v>0</v>
      </c>
      <c r="J176" s="13">
        <f>ROUND(F176*G176,2)</f>
        <v>0</v>
      </c>
      <c r="K176" s="13">
        <v>0</v>
      </c>
      <c r="L176" s="13">
        <f>F176*K176</f>
        <v>0</v>
      </c>
      <c r="N176" s="25" t="s">
        <v>7</v>
      </c>
      <c r="O176" s="13">
        <f>IF(N176="5",I176,0)</f>
        <v>0</v>
      </c>
      <c r="Z176" s="13">
        <f>IF(AD176=0,J176,0)</f>
        <v>0</v>
      </c>
      <c r="AA176" s="13">
        <f>IF(AD176=10,J176,0)</f>
        <v>0</v>
      </c>
      <c r="AB176" s="13">
        <f>IF(AD176=20,J176,0)</f>
        <v>0</v>
      </c>
      <c r="AD176" s="13">
        <v>20</v>
      </c>
      <c r="AE176" s="13">
        <f>G176*0</f>
        <v>0</v>
      </c>
      <c r="AF176" s="13">
        <f>G176*(1-0)</f>
        <v>0</v>
      </c>
    </row>
    <row r="177" spans="1:32" ht="12.75">
      <c r="A177" s="5" t="s">
        <v>139</v>
      </c>
      <c r="B177" s="5" t="s">
        <v>162</v>
      </c>
      <c r="C177" s="5" t="s">
        <v>212</v>
      </c>
      <c r="D177" s="5" t="s">
        <v>356</v>
      </c>
      <c r="E177" s="5" t="s">
        <v>452</v>
      </c>
      <c r="F177" s="13">
        <v>43</v>
      </c>
      <c r="H177" s="13">
        <f>ROUND(F177*AE177,2)</f>
        <v>0</v>
      </c>
      <c r="I177" s="13">
        <f>J177-H177</f>
        <v>0</v>
      </c>
      <c r="J177" s="13">
        <f>ROUND(F177*G177,2)</f>
        <v>0</v>
      </c>
      <c r="K177" s="13">
        <v>0</v>
      </c>
      <c r="L177" s="13">
        <f>F177*K177</f>
        <v>0</v>
      </c>
      <c r="N177" s="25" t="s">
        <v>7</v>
      </c>
      <c r="O177" s="13">
        <f>IF(N177="5",I177,0)</f>
        <v>0</v>
      </c>
      <c r="Z177" s="13">
        <f>IF(AD177=0,J177,0)</f>
        <v>0</v>
      </c>
      <c r="AA177" s="13">
        <f>IF(AD177=10,J177,0)</f>
        <v>0</v>
      </c>
      <c r="AB177" s="13">
        <f>IF(AD177=20,J177,0)</f>
        <v>0</v>
      </c>
      <c r="AD177" s="13">
        <v>20</v>
      </c>
      <c r="AE177" s="13">
        <f>G177*0</f>
        <v>0</v>
      </c>
      <c r="AF177" s="13">
        <f>G177*(1-0)</f>
        <v>0</v>
      </c>
    </row>
    <row r="178" spans="1:32" ht="12.75">
      <c r="A178" s="5" t="s">
        <v>140</v>
      </c>
      <c r="B178" s="5" t="s">
        <v>162</v>
      </c>
      <c r="C178" s="5" t="s">
        <v>213</v>
      </c>
      <c r="D178" s="5" t="s">
        <v>357</v>
      </c>
      <c r="E178" s="5" t="s">
        <v>452</v>
      </c>
      <c r="F178" s="13">
        <v>1</v>
      </c>
      <c r="H178" s="13">
        <f>ROUND(F178*AE178,2)</f>
        <v>0</v>
      </c>
      <c r="I178" s="13">
        <f>J178-H178</f>
        <v>0</v>
      </c>
      <c r="J178" s="13">
        <f>ROUND(F178*G178,2)</f>
        <v>0</v>
      </c>
      <c r="K178" s="13">
        <v>0</v>
      </c>
      <c r="L178" s="13">
        <f>F178*K178</f>
        <v>0</v>
      </c>
      <c r="N178" s="25" t="s">
        <v>7</v>
      </c>
      <c r="O178" s="13">
        <f>IF(N178="5",I178,0)</f>
        <v>0</v>
      </c>
      <c r="Z178" s="13">
        <f>IF(AD178=0,J178,0)</f>
        <v>0</v>
      </c>
      <c r="AA178" s="13">
        <f>IF(AD178=10,J178,0)</f>
        <v>0</v>
      </c>
      <c r="AB178" s="13">
        <f>IF(AD178=20,J178,0)</f>
        <v>0</v>
      </c>
      <c r="AD178" s="13">
        <v>20</v>
      </c>
      <c r="AE178" s="13">
        <f>G178*0</f>
        <v>0</v>
      </c>
      <c r="AF178" s="13">
        <f>G178*(1-0)</f>
        <v>0</v>
      </c>
    </row>
    <row r="179" spans="1:37" ht="12.75">
      <c r="A179" s="4"/>
      <c r="B179" s="4"/>
      <c r="C179" s="11" t="s">
        <v>29</v>
      </c>
      <c r="D179" s="51" t="s">
        <v>424</v>
      </c>
      <c r="E179" s="52"/>
      <c r="F179" s="52"/>
      <c r="G179" s="52"/>
      <c r="H179" s="27">
        <f>SUM(H180:H181)</f>
        <v>0</v>
      </c>
      <c r="I179" s="27">
        <f>SUM(I180:I181)</f>
        <v>0</v>
      </c>
      <c r="J179" s="27">
        <f>H179+I179</f>
        <v>0</v>
      </c>
      <c r="K179" s="22"/>
      <c r="L179" s="27">
        <f>SUM(L180:L181)</f>
        <v>0</v>
      </c>
      <c r="P179" s="27">
        <f>IF(Q179="PR",J179,SUM(O180:O181))</f>
        <v>0</v>
      </c>
      <c r="Q179" s="22" t="s">
        <v>476</v>
      </c>
      <c r="R179" s="27">
        <f>IF(Q179="HS",H179,0)</f>
        <v>0</v>
      </c>
      <c r="S179" s="27">
        <f>IF(Q179="HS",I179-P179,0)</f>
        <v>0</v>
      </c>
      <c r="T179" s="27">
        <f>IF(Q179="PS",H179,0)</f>
        <v>0</v>
      </c>
      <c r="U179" s="27">
        <f>IF(Q179="PS",I179-P179,0)</f>
        <v>0</v>
      </c>
      <c r="V179" s="27">
        <f>IF(Q179="MP",H179,0)</f>
        <v>0</v>
      </c>
      <c r="W179" s="27">
        <f>IF(Q179="MP",I179-P179,0)</f>
        <v>0</v>
      </c>
      <c r="X179" s="27">
        <f>IF(Q179="OM",H179,0)</f>
        <v>0</v>
      </c>
      <c r="Y179" s="22" t="s">
        <v>162</v>
      </c>
      <c r="AI179" s="27">
        <f>SUM(Z180:Z181)</f>
        <v>0</v>
      </c>
      <c r="AJ179" s="27">
        <f>SUM(AA180:AA181)</f>
        <v>0</v>
      </c>
      <c r="AK179" s="27">
        <f>SUM(AB180:AB181)</f>
        <v>0</v>
      </c>
    </row>
    <row r="180" spans="1:32" ht="12.75">
      <c r="A180" s="5" t="s">
        <v>141</v>
      </c>
      <c r="B180" s="5" t="s">
        <v>162</v>
      </c>
      <c r="C180" s="5" t="s">
        <v>286</v>
      </c>
      <c r="D180" s="5" t="s">
        <v>425</v>
      </c>
      <c r="E180" s="5" t="s">
        <v>451</v>
      </c>
      <c r="F180" s="13">
        <v>60</v>
      </c>
      <c r="H180" s="13">
        <f>ROUND(F180*AE180,2)</f>
        <v>0</v>
      </c>
      <c r="I180" s="13">
        <f>J180-H180</f>
        <v>0</v>
      </c>
      <c r="J180" s="13">
        <f>ROUND(F180*G180,2)</f>
        <v>0</v>
      </c>
      <c r="K180" s="13">
        <v>0</v>
      </c>
      <c r="L180" s="13">
        <f>F180*K180</f>
        <v>0</v>
      </c>
      <c r="N180" s="25" t="s">
        <v>7</v>
      </c>
      <c r="O180" s="13">
        <f>IF(N180="5",I180,0)</f>
        <v>0</v>
      </c>
      <c r="Z180" s="13">
        <f>IF(AD180=0,J180,0)</f>
        <v>0</v>
      </c>
      <c r="AA180" s="13">
        <f>IF(AD180=10,J180,0)</f>
        <v>0</v>
      </c>
      <c r="AB180" s="13">
        <f>IF(AD180=20,J180,0)</f>
        <v>0</v>
      </c>
      <c r="AD180" s="13">
        <v>20</v>
      </c>
      <c r="AE180" s="13">
        <f>G180*0</f>
        <v>0</v>
      </c>
      <c r="AF180" s="13">
        <f>G180*(1-0)</f>
        <v>0</v>
      </c>
    </row>
    <row r="181" spans="1:32" ht="12.75">
      <c r="A181" s="5" t="s">
        <v>142</v>
      </c>
      <c r="B181" s="5" t="s">
        <v>162</v>
      </c>
      <c r="C181" s="5" t="s">
        <v>287</v>
      </c>
      <c r="D181" s="5" t="s">
        <v>426</v>
      </c>
      <c r="E181" s="5" t="s">
        <v>451</v>
      </c>
      <c r="F181" s="13">
        <v>60</v>
      </c>
      <c r="H181" s="13">
        <f>ROUND(F181*AE181,2)</f>
        <v>0</v>
      </c>
      <c r="I181" s="13">
        <f>J181-H181</f>
        <v>0</v>
      </c>
      <c r="J181" s="13">
        <f>ROUND(F181*G181,2)</f>
        <v>0</v>
      </c>
      <c r="K181" s="13">
        <v>0</v>
      </c>
      <c r="L181" s="13">
        <f>F181*K181</f>
        <v>0</v>
      </c>
      <c r="N181" s="25" t="s">
        <v>7</v>
      </c>
      <c r="O181" s="13">
        <f>IF(N181="5",I181,0)</f>
        <v>0</v>
      </c>
      <c r="Z181" s="13">
        <f>IF(AD181=0,J181,0)</f>
        <v>0</v>
      </c>
      <c r="AA181" s="13">
        <f>IF(AD181=10,J181,0)</f>
        <v>0</v>
      </c>
      <c r="AB181" s="13">
        <f>IF(AD181=20,J181,0)</f>
        <v>0</v>
      </c>
      <c r="AD181" s="13">
        <v>20</v>
      </c>
      <c r="AE181" s="13">
        <f>G181*0</f>
        <v>0</v>
      </c>
      <c r="AF181" s="13">
        <f>G181*(1-0)</f>
        <v>0</v>
      </c>
    </row>
    <row r="182" spans="1:37" ht="12.75">
      <c r="A182" s="4"/>
      <c r="B182" s="4"/>
      <c r="C182" s="11" t="s">
        <v>51</v>
      </c>
      <c r="D182" s="51" t="s">
        <v>364</v>
      </c>
      <c r="E182" s="52"/>
      <c r="F182" s="52"/>
      <c r="G182" s="52"/>
      <c r="H182" s="27">
        <f>SUM(H183:H184)</f>
        <v>0</v>
      </c>
      <c r="I182" s="27">
        <f>SUM(I183:I184)</f>
        <v>0</v>
      </c>
      <c r="J182" s="27">
        <f>H182+I182</f>
        <v>0</v>
      </c>
      <c r="K182" s="22"/>
      <c r="L182" s="27">
        <f>SUM(L183:L184)</f>
        <v>1.8161</v>
      </c>
      <c r="P182" s="27">
        <f>IF(Q182="PR",J182,SUM(O183:O184))</f>
        <v>0</v>
      </c>
      <c r="Q182" s="22" t="s">
        <v>476</v>
      </c>
      <c r="R182" s="27">
        <f>IF(Q182="HS",H182,0)</f>
        <v>0</v>
      </c>
      <c r="S182" s="27">
        <f>IF(Q182="HS",I182-P182,0)</f>
        <v>0</v>
      </c>
      <c r="T182" s="27">
        <f>IF(Q182="PS",H182,0)</f>
        <v>0</v>
      </c>
      <c r="U182" s="27">
        <f>IF(Q182="PS",I182-P182,0)</f>
        <v>0</v>
      </c>
      <c r="V182" s="27">
        <f>IF(Q182="MP",H182,0)</f>
        <v>0</v>
      </c>
      <c r="W182" s="27">
        <f>IF(Q182="MP",I182-P182,0)</f>
        <v>0</v>
      </c>
      <c r="X182" s="27">
        <f>IF(Q182="OM",H182,0)</f>
        <v>0</v>
      </c>
      <c r="Y182" s="22" t="s">
        <v>162</v>
      </c>
      <c r="AI182" s="27">
        <f>SUM(Z183:Z184)</f>
        <v>0</v>
      </c>
      <c r="AJ182" s="27">
        <f>SUM(AA183:AA184)</f>
        <v>0</v>
      </c>
      <c r="AK182" s="27">
        <f>SUM(AB183:AB184)</f>
        <v>0</v>
      </c>
    </row>
    <row r="183" spans="1:32" ht="12.75">
      <c r="A183" s="5" t="s">
        <v>143</v>
      </c>
      <c r="B183" s="5" t="s">
        <v>162</v>
      </c>
      <c r="C183" s="5" t="s">
        <v>218</v>
      </c>
      <c r="D183" s="5" t="s">
        <v>365</v>
      </c>
      <c r="E183" s="5" t="s">
        <v>452</v>
      </c>
      <c r="F183" s="13">
        <v>0.5</v>
      </c>
      <c r="H183" s="13">
        <f>ROUND(F183*AE183,2)</f>
        <v>0</v>
      </c>
      <c r="I183" s="13">
        <f>J183-H183</f>
        <v>0</v>
      </c>
      <c r="J183" s="13">
        <f>ROUND(F183*G183,2)</f>
        <v>0</v>
      </c>
      <c r="K183" s="13">
        <v>1.1322</v>
      </c>
      <c r="L183" s="13">
        <f>F183*K183</f>
        <v>0.5661</v>
      </c>
      <c r="N183" s="25" t="s">
        <v>7</v>
      </c>
      <c r="O183" s="13">
        <f>IF(N183="5",I183,0)</f>
        <v>0</v>
      </c>
      <c r="Z183" s="13">
        <f>IF(AD183=0,J183,0)</f>
        <v>0</v>
      </c>
      <c r="AA183" s="13">
        <f>IF(AD183=10,J183,0)</f>
        <v>0</v>
      </c>
      <c r="AB183" s="13">
        <f>IF(AD183=20,J183,0)</f>
        <v>0</v>
      </c>
      <c r="AD183" s="13">
        <v>20</v>
      </c>
      <c r="AE183" s="13">
        <f>G183*0.468957257279736</f>
        <v>0</v>
      </c>
      <c r="AF183" s="13">
        <f>G183*(1-0.468957257279736)</f>
        <v>0</v>
      </c>
    </row>
    <row r="184" spans="1:32" ht="12.75">
      <c r="A184" s="5" t="s">
        <v>144</v>
      </c>
      <c r="B184" s="5" t="s">
        <v>162</v>
      </c>
      <c r="C184" s="5" t="s">
        <v>288</v>
      </c>
      <c r="D184" s="5" t="s">
        <v>427</v>
      </c>
      <c r="E184" s="5" t="s">
        <v>452</v>
      </c>
      <c r="F184" s="13">
        <v>0.5</v>
      </c>
      <c r="H184" s="13">
        <f>ROUND(F184*AE184,2)</f>
        <v>0</v>
      </c>
      <c r="I184" s="13">
        <f>J184-H184</f>
        <v>0</v>
      </c>
      <c r="J184" s="13">
        <f>ROUND(F184*G184,2)</f>
        <v>0</v>
      </c>
      <c r="K184" s="13">
        <v>2.5</v>
      </c>
      <c r="L184" s="13">
        <f>F184*K184</f>
        <v>1.25</v>
      </c>
      <c r="N184" s="25" t="s">
        <v>7</v>
      </c>
      <c r="O184" s="13">
        <f>IF(N184="5",I184,0)</f>
        <v>0</v>
      </c>
      <c r="Z184" s="13">
        <f>IF(AD184=0,J184,0)</f>
        <v>0</v>
      </c>
      <c r="AA184" s="13">
        <f>IF(AD184=10,J184,0)</f>
        <v>0</v>
      </c>
      <c r="AB184" s="13">
        <f>IF(AD184=20,J184,0)</f>
        <v>0</v>
      </c>
      <c r="AD184" s="13">
        <v>20</v>
      </c>
      <c r="AE184" s="13">
        <f>G184*0.842721735836529</f>
        <v>0</v>
      </c>
      <c r="AF184" s="13">
        <f>G184*(1-0.842721735836529)</f>
        <v>0</v>
      </c>
    </row>
    <row r="185" spans="1:37" ht="12.75">
      <c r="A185" s="4"/>
      <c r="B185" s="4"/>
      <c r="C185" s="11" t="s">
        <v>93</v>
      </c>
      <c r="D185" s="51" t="s">
        <v>381</v>
      </c>
      <c r="E185" s="52"/>
      <c r="F185" s="52"/>
      <c r="G185" s="52"/>
      <c r="H185" s="27">
        <f>SUM(H186:H186)</f>
        <v>0</v>
      </c>
      <c r="I185" s="27">
        <f>SUM(I186:I186)</f>
        <v>0</v>
      </c>
      <c r="J185" s="27">
        <f>H185+I185</f>
        <v>0</v>
      </c>
      <c r="K185" s="22"/>
      <c r="L185" s="27">
        <f>SUM(L186:L186)</f>
        <v>0</v>
      </c>
      <c r="P185" s="27">
        <f>IF(Q185="PR",J185,SUM(O186:O186))</f>
        <v>0</v>
      </c>
      <c r="Q185" s="22" t="s">
        <v>476</v>
      </c>
      <c r="R185" s="27">
        <f>IF(Q185="HS",H185,0)</f>
        <v>0</v>
      </c>
      <c r="S185" s="27">
        <f>IF(Q185="HS",I185-P185,0)</f>
        <v>0</v>
      </c>
      <c r="T185" s="27">
        <f>IF(Q185="PS",H185,0)</f>
        <v>0</v>
      </c>
      <c r="U185" s="27">
        <f>IF(Q185="PS",I185-P185,0)</f>
        <v>0</v>
      </c>
      <c r="V185" s="27">
        <f>IF(Q185="MP",H185,0)</f>
        <v>0</v>
      </c>
      <c r="W185" s="27">
        <f>IF(Q185="MP",I185-P185,0)</f>
        <v>0</v>
      </c>
      <c r="X185" s="27">
        <f>IF(Q185="OM",H185,0)</f>
        <v>0</v>
      </c>
      <c r="Y185" s="22" t="s">
        <v>162</v>
      </c>
      <c r="AI185" s="27">
        <f>SUM(Z186:Z186)</f>
        <v>0</v>
      </c>
      <c r="AJ185" s="27">
        <f>SUM(AA186:AA186)</f>
        <v>0</v>
      </c>
      <c r="AK185" s="27">
        <f>SUM(AB186:AB186)</f>
        <v>0</v>
      </c>
    </row>
    <row r="186" spans="1:32" ht="12.75">
      <c r="A186" s="5" t="s">
        <v>145</v>
      </c>
      <c r="B186" s="5" t="s">
        <v>162</v>
      </c>
      <c r="C186" s="5" t="s">
        <v>289</v>
      </c>
      <c r="D186" s="5" t="s">
        <v>428</v>
      </c>
      <c r="E186" s="5" t="s">
        <v>448</v>
      </c>
      <c r="F186" s="13">
        <v>4</v>
      </c>
      <c r="H186" s="13">
        <f>ROUND(F186*AE186,2)</f>
        <v>0</v>
      </c>
      <c r="I186" s="13">
        <f>J186-H186</f>
        <v>0</v>
      </c>
      <c r="J186" s="13">
        <f>ROUND(F186*G186,2)</f>
        <v>0</v>
      </c>
      <c r="K186" s="13">
        <v>0</v>
      </c>
      <c r="L186" s="13">
        <f>F186*K186</f>
        <v>0</v>
      </c>
      <c r="N186" s="25" t="s">
        <v>7</v>
      </c>
      <c r="O186" s="13">
        <f>IF(N186="5",I186,0)</f>
        <v>0</v>
      </c>
      <c r="Z186" s="13">
        <f>IF(AD186=0,J186,0)</f>
        <v>0</v>
      </c>
      <c r="AA186" s="13">
        <f>IF(AD186=10,J186,0)</f>
        <v>0</v>
      </c>
      <c r="AB186" s="13">
        <f>IF(AD186=20,J186,0)</f>
        <v>0</v>
      </c>
      <c r="AD186" s="13">
        <v>20</v>
      </c>
      <c r="AE186" s="13">
        <f>G186*0</f>
        <v>0</v>
      </c>
      <c r="AF186" s="13">
        <f>G186*(1-0)</f>
        <v>0</v>
      </c>
    </row>
    <row r="187" spans="1:37" ht="12.75">
      <c r="A187" s="4"/>
      <c r="B187" s="4"/>
      <c r="C187" s="11" t="s">
        <v>95</v>
      </c>
      <c r="D187" s="51" t="s">
        <v>387</v>
      </c>
      <c r="E187" s="52"/>
      <c r="F187" s="52"/>
      <c r="G187" s="52"/>
      <c r="H187" s="27">
        <f>SUM(H188:H190)</f>
        <v>0</v>
      </c>
      <c r="I187" s="27">
        <f>SUM(I188:I190)</f>
        <v>0</v>
      </c>
      <c r="J187" s="27">
        <f>H187+I187</f>
        <v>0</v>
      </c>
      <c r="K187" s="22"/>
      <c r="L187" s="27">
        <f>SUM(L188:L190)</f>
        <v>0.074</v>
      </c>
      <c r="P187" s="27">
        <f>IF(Q187="PR",J187,SUM(O188:O190))</f>
        <v>0</v>
      </c>
      <c r="Q187" s="22" t="s">
        <v>476</v>
      </c>
      <c r="R187" s="27">
        <f>IF(Q187="HS",H187,0)</f>
        <v>0</v>
      </c>
      <c r="S187" s="27">
        <f>IF(Q187="HS",I187-P187,0)</f>
        <v>0</v>
      </c>
      <c r="T187" s="27">
        <f>IF(Q187="PS",H187,0)</f>
        <v>0</v>
      </c>
      <c r="U187" s="27">
        <f>IF(Q187="PS",I187-P187,0)</f>
        <v>0</v>
      </c>
      <c r="V187" s="27">
        <f>IF(Q187="MP",H187,0)</f>
        <v>0</v>
      </c>
      <c r="W187" s="27">
        <f>IF(Q187="MP",I187-P187,0)</f>
        <v>0</v>
      </c>
      <c r="X187" s="27">
        <f>IF(Q187="OM",H187,0)</f>
        <v>0</v>
      </c>
      <c r="Y187" s="22" t="s">
        <v>162</v>
      </c>
      <c r="AI187" s="27">
        <f>SUM(Z188:Z190)</f>
        <v>0</v>
      </c>
      <c r="AJ187" s="27">
        <f>SUM(AA188:AA190)</f>
        <v>0</v>
      </c>
      <c r="AK187" s="27">
        <f>SUM(AB188:AB190)</f>
        <v>0</v>
      </c>
    </row>
    <row r="188" spans="1:32" ht="12.75">
      <c r="A188" s="5" t="s">
        <v>146</v>
      </c>
      <c r="B188" s="5" t="s">
        <v>162</v>
      </c>
      <c r="C188" s="5" t="s">
        <v>290</v>
      </c>
      <c r="D188" s="5" t="s">
        <v>429</v>
      </c>
      <c r="E188" s="5" t="s">
        <v>448</v>
      </c>
      <c r="F188" s="13">
        <v>4</v>
      </c>
      <c r="H188" s="13">
        <f>ROUND(F188*AE188,2)</f>
        <v>0</v>
      </c>
      <c r="I188" s="13">
        <f>J188-H188</f>
        <v>0</v>
      </c>
      <c r="J188" s="13">
        <f>ROUND(F188*G188,2)</f>
        <v>0</v>
      </c>
      <c r="K188" s="13">
        <v>0</v>
      </c>
      <c r="L188" s="13">
        <f>F188*K188</f>
        <v>0</v>
      </c>
      <c r="N188" s="25" t="s">
        <v>7</v>
      </c>
      <c r="O188" s="13">
        <f>IF(N188="5",I188,0)</f>
        <v>0</v>
      </c>
      <c r="Z188" s="13">
        <f>IF(AD188=0,J188,0)</f>
        <v>0</v>
      </c>
      <c r="AA188" s="13">
        <f>IF(AD188=10,J188,0)</f>
        <v>0</v>
      </c>
      <c r="AB188" s="13">
        <f>IF(AD188=20,J188,0)</f>
        <v>0</v>
      </c>
      <c r="AD188" s="13">
        <v>20</v>
      </c>
      <c r="AE188" s="13">
        <f>G188*0.0353697749196141</f>
        <v>0</v>
      </c>
      <c r="AF188" s="13">
        <f>G188*(1-0.0353697749196141)</f>
        <v>0</v>
      </c>
    </row>
    <row r="189" spans="1:32" ht="12.75">
      <c r="A189" s="5" t="s">
        <v>147</v>
      </c>
      <c r="B189" s="5" t="s">
        <v>162</v>
      </c>
      <c r="C189" s="5" t="s">
        <v>291</v>
      </c>
      <c r="D189" s="5" t="s">
        <v>430</v>
      </c>
      <c r="E189" s="5" t="s">
        <v>446</v>
      </c>
      <c r="F189" s="13">
        <v>1</v>
      </c>
      <c r="H189" s="13">
        <f>ROUND(F189*AE189,2)</f>
        <v>0</v>
      </c>
      <c r="I189" s="13">
        <f>J189-H189</f>
        <v>0</v>
      </c>
      <c r="J189" s="13">
        <f>ROUND(F189*G189,2)</f>
        <v>0</v>
      </c>
      <c r="K189" s="13">
        <v>0</v>
      </c>
      <c r="L189" s="13">
        <f>F189*K189</f>
        <v>0</v>
      </c>
      <c r="N189" s="25" t="s">
        <v>7</v>
      </c>
      <c r="O189" s="13">
        <f>IF(N189="5",I189,0)</f>
        <v>0</v>
      </c>
      <c r="Z189" s="13">
        <f>IF(AD189=0,J189,0)</f>
        <v>0</v>
      </c>
      <c r="AA189" s="13">
        <f>IF(AD189=10,J189,0)</f>
        <v>0</v>
      </c>
      <c r="AB189" s="13">
        <f>IF(AD189=20,J189,0)</f>
        <v>0</v>
      </c>
      <c r="AD189" s="13">
        <v>20</v>
      </c>
      <c r="AE189" s="13">
        <f>G189*0</f>
        <v>0</v>
      </c>
      <c r="AF189" s="13">
        <f>G189*(1-0)</f>
        <v>0</v>
      </c>
    </row>
    <row r="190" spans="1:32" ht="12.75">
      <c r="A190" s="5" t="s">
        <v>148</v>
      </c>
      <c r="B190" s="5" t="s">
        <v>162</v>
      </c>
      <c r="C190" s="5" t="s">
        <v>239</v>
      </c>
      <c r="D190" s="5" t="s">
        <v>431</v>
      </c>
      <c r="E190" s="5" t="s">
        <v>446</v>
      </c>
      <c r="F190" s="13">
        <v>1</v>
      </c>
      <c r="H190" s="13">
        <f>ROUND(F190*AE190,2)</f>
        <v>0</v>
      </c>
      <c r="I190" s="13">
        <f>J190-H190</f>
        <v>0</v>
      </c>
      <c r="J190" s="13">
        <f>ROUND(F190*G190,2)</f>
        <v>0</v>
      </c>
      <c r="K190" s="13">
        <v>0.074</v>
      </c>
      <c r="L190" s="13">
        <f>F190*K190</f>
        <v>0.074</v>
      </c>
      <c r="N190" s="25" t="s">
        <v>7</v>
      </c>
      <c r="O190" s="13">
        <f>IF(N190="5",I190,0)</f>
        <v>0</v>
      </c>
      <c r="Z190" s="13">
        <f>IF(AD190=0,J190,0)</f>
        <v>0</v>
      </c>
      <c r="AA190" s="13">
        <f>IF(AD190=10,J190,0)</f>
        <v>0</v>
      </c>
      <c r="AB190" s="13">
        <f>IF(AD190=20,J190,0)</f>
        <v>0</v>
      </c>
      <c r="AD190" s="13">
        <v>20</v>
      </c>
      <c r="AE190" s="13">
        <f>G190*0.130849570400641</f>
        <v>0</v>
      </c>
      <c r="AF190" s="13">
        <f>G190*(1-0.130849570400641)</f>
        <v>0</v>
      </c>
    </row>
    <row r="191" spans="1:37" ht="12.75">
      <c r="A191" s="4"/>
      <c r="B191" s="4"/>
      <c r="C191" s="11" t="s">
        <v>99</v>
      </c>
      <c r="D191" s="51" t="s">
        <v>432</v>
      </c>
      <c r="E191" s="52"/>
      <c r="F191" s="52"/>
      <c r="G191" s="52"/>
      <c r="H191" s="27">
        <f>SUM(H192:H192)</f>
        <v>0</v>
      </c>
      <c r="I191" s="27">
        <f>SUM(I192:I192)</f>
        <v>0</v>
      </c>
      <c r="J191" s="27">
        <f>H191+I191</f>
        <v>0</v>
      </c>
      <c r="K191" s="22"/>
      <c r="L191" s="27">
        <f>SUM(L192:L192)</f>
        <v>0</v>
      </c>
      <c r="P191" s="27">
        <f>IF(Q191="PR",J191,SUM(O192:O192))</f>
        <v>0</v>
      </c>
      <c r="Q191" s="22" t="s">
        <v>476</v>
      </c>
      <c r="R191" s="27">
        <f>IF(Q191="HS",H191,0)</f>
        <v>0</v>
      </c>
      <c r="S191" s="27">
        <f>IF(Q191="HS",I191-P191,0)</f>
        <v>0</v>
      </c>
      <c r="T191" s="27">
        <f>IF(Q191="PS",H191,0)</f>
        <v>0</v>
      </c>
      <c r="U191" s="27">
        <f>IF(Q191="PS",I191-P191,0)</f>
        <v>0</v>
      </c>
      <c r="V191" s="27">
        <f>IF(Q191="MP",H191,0)</f>
        <v>0</v>
      </c>
      <c r="W191" s="27">
        <f>IF(Q191="MP",I191-P191,0)</f>
        <v>0</v>
      </c>
      <c r="X191" s="27">
        <f>IF(Q191="OM",H191,0)</f>
        <v>0</v>
      </c>
      <c r="Y191" s="22" t="s">
        <v>162</v>
      </c>
      <c r="AI191" s="27">
        <f>SUM(Z192:Z192)</f>
        <v>0</v>
      </c>
      <c r="AJ191" s="27">
        <f>SUM(AA192:AA192)</f>
        <v>0</v>
      </c>
      <c r="AK191" s="27">
        <f>SUM(AB192:AB192)</f>
        <v>0</v>
      </c>
    </row>
    <row r="192" spans="1:32" ht="12.75">
      <c r="A192" s="5" t="s">
        <v>149</v>
      </c>
      <c r="B192" s="5" t="s">
        <v>162</v>
      </c>
      <c r="C192" s="5" t="s">
        <v>292</v>
      </c>
      <c r="D192" s="5" t="s">
        <v>433</v>
      </c>
      <c r="E192" s="5" t="s">
        <v>452</v>
      </c>
      <c r="F192" s="13">
        <v>8</v>
      </c>
      <c r="H192" s="13">
        <f>ROUND(F192*AE192,2)</f>
        <v>0</v>
      </c>
      <c r="I192" s="13">
        <f>J192-H192</f>
        <v>0</v>
      </c>
      <c r="J192" s="13">
        <f>ROUND(F192*G192,2)</f>
        <v>0</v>
      </c>
      <c r="K192" s="13">
        <v>0</v>
      </c>
      <c r="L192" s="13">
        <f>F192*K192</f>
        <v>0</v>
      </c>
      <c r="N192" s="25" t="s">
        <v>7</v>
      </c>
      <c r="O192" s="13">
        <f>IF(N192="5",I192,0)</f>
        <v>0</v>
      </c>
      <c r="Z192" s="13">
        <f>IF(AD192=0,J192,0)</f>
        <v>0</v>
      </c>
      <c r="AA192" s="13">
        <f>IF(AD192=10,J192,0)</f>
        <v>0</v>
      </c>
      <c r="AB192" s="13">
        <f>IF(AD192=20,J192,0)</f>
        <v>0</v>
      </c>
      <c r="AD192" s="13">
        <v>20</v>
      </c>
      <c r="AE192" s="13">
        <f>G192*0</f>
        <v>0</v>
      </c>
      <c r="AF192" s="13">
        <f>G192*(1-0)</f>
        <v>0</v>
      </c>
    </row>
    <row r="193" spans="1:37" ht="12.75">
      <c r="A193" s="4"/>
      <c r="B193" s="4"/>
      <c r="C193" s="11" t="s">
        <v>255</v>
      </c>
      <c r="D193" s="51" t="s">
        <v>407</v>
      </c>
      <c r="E193" s="52"/>
      <c r="F193" s="52"/>
      <c r="G193" s="52"/>
      <c r="H193" s="27">
        <f>SUM(H194:H194)</f>
        <v>0</v>
      </c>
      <c r="I193" s="27">
        <f>SUM(I194:I194)</f>
        <v>0</v>
      </c>
      <c r="J193" s="27">
        <f>H193+I193</f>
        <v>0</v>
      </c>
      <c r="K193" s="22"/>
      <c r="L193" s="27">
        <f>SUM(L194:L194)</f>
        <v>0</v>
      </c>
      <c r="P193" s="27">
        <f>IF(Q193="PR",J193,SUM(O194:O194))</f>
        <v>0</v>
      </c>
      <c r="Q193" s="22" t="s">
        <v>478</v>
      </c>
      <c r="R193" s="27">
        <f>IF(Q193="HS",H193,0)</f>
        <v>0</v>
      </c>
      <c r="S193" s="27">
        <f>IF(Q193="HS",I193-P193,0)</f>
        <v>0</v>
      </c>
      <c r="T193" s="27">
        <f>IF(Q193="PS",H193,0)</f>
        <v>0</v>
      </c>
      <c r="U193" s="27">
        <f>IF(Q193="PS",I193-P193,0)</f>
        <v>0</v>
      </c>
      <c r="V193" s="27">
        <f>IF(Q193="MP",H193,0)</f>
        <v>0</v>
      </c>
      <c r="W193" s="27">
        <f>IF(Q193="MP",I193-P193,0)</f>
        <v>0</v>
      </c>
      <c r="X193" s="27">
        <f>IF(Q193="OM",H193,0)</f>
        <v>0</v>
      </c>
      <c r="Y193" s="22" t="s">
        <v>162</v>
      </c>
      <c r="AI193" s="27">
        <f>SUM(Z194:Z194)</f>
        <v>0</v>
      </c>
      <c r="AJ193" s="27">
        <f>SUM(AA194:AA194)</f>
        <v>0</v>
      </c>
      <c r="AK193" s="27">
        <f>SUM(AB194:AB194)</f>
        <v>0</v>
      </c>
    </row>
    <row r="194" spans="1:32" ht="12.75">
      <c r="A194" s="5" t="s">
        <v>150</v>
      </c>
      <c r="B194" s="5" t="s">
        <v>162</v>
      </c>
      <c r="C194" s="5" t="s">
        <v>256</v>
      </c>
      <c r="D194" s="5" t="s">
        <v>408</v>
      </c>
      <c r="E194" s="5" t="s">
        <v>454</v>
      </c>
      <c r="F194" s="13">
        <v>14</v>
      </c>
      <c r="H194" s="13">
        <f>ROUND(F194*AE194,2)</f>
        <v>0</v>
      </c>
      <c r="I194" s="13">
        <f>J194-H194</f>
        <v>0</v>
      </c>
      <c r="J194" s="13">
        <f>ROUND(F194*G194,2)</f>
        <v>0</v>
      </c>
      <c r="K194" s="13">
        <v>0</v>
      </c>
      <c r="L194" s="13">
        <f>F194*K194</f>
        <v>0</v>
      </c>
      <c r="N194" s="25" t="s">
        <v>11</v>
      </c>
      <c r="O194" s="13">
        <f>IF(N194="5",I194,0)</f>
        <v>0</v>
      </c>
      <c r="Z194" s="13">
        <f>IF(AD194=0,J194,0)</f>
        <v>0</v>
      </c>
      <c r="AA194" s="13">
        <f>IF(AD194=10,J194,0)</f>
        <v>0</v>
      </c>
      <c r="AB194" s="13">
        <f>IF(AD194=20,J194,0)</f>
        <v>0</v>
      </c>
      <c r="AD194" s="13">
        <v>20</v>
      </c>
      <c r="AE194" s="13">
        <f>G194*0</f>
        <v>0</v>
      </c>
      <c r="AF194" s="13">
        <f>G194*(1-0)</f>
        <v>0</v>
      </c>
    </row>
    <row r="195" spans="1:37" ht="12.75">
      <c r="A195" s="4"/>
      <c r="B195" s="4"/>
      <c r="C195" s="11"/>
      <c r="D195" s="51" t="s">
        <v>306</v>
      </c>
      <c r="E195" s="52"/>
      <c r="F195" s="52"/>
      <c r="G195" s="52"/>
      <c r="H195" s="27">
        <f>SUM(H196:H202)</f>
        <v>0</v>
      </c>
      <c r="I195" s="27">
        <f>SUM(I196:I202)</f>
        <v>0</v>
      </c>
      <c r="J195" s="27">
        <f>H195+I195</f>
        <v>0</v>
      </c>
      <c r="K195" s="22"/>
      <c r="L195" s="27">
        <f>SUM(L196:L202)</f>
        <v>12.089000000000002</v>
      </c>
      <c r="P195" s="27">
        <f>IF(Q195="PR",J195,SUM(O196:O202))</f>
        <v>0</v>
      </c>
      <c r="Q195" s="22" t="s">
        <v>475</v>
      </c>
      <c r="R195" s="27">
        <f>IF(Q195="HS",H195,0)</f>
        <v>0</v>
      </c>
      <c r="S195" s="27">
        <f>IF(Q195="HS",I195-P195,0)</f>
        <v>0</v>
      </c>
      <c r="T195" s="27">
        <f>IF(Q195="PS",H195,0)</f>
        <v>0</v>
      </c>
      <c r="U195" s="27">
        <f>IF(Q195="PS",I195-P195,0)</f>
        <v>0</v>
      </c>
      <c r="V195" s="27">
        <f>IF(Q195="MP",H195,0)</f>
        <v>0</v>
      </c>
      <c r="W195" s="27">
        <f>IF(Q195="MP",I195-P195,0)</f>
        <v>0</v>
      </c>
      <c r="X195" s="27">
        <f>IF(Q195="OM",H195,0)</f>
        <v>0</v>
      </c>
      <c r="Y195" s="22" t="s">
        <v>162</v>
      </c>
      <c r="AI195" s="27">
        <f>SUM(Z196:Z202)</f>
        <v>0</v>
      </c>
      <c r="AJ195" s="27">
        <f>SUM(AA196:AA202)</f>
        <v>0</v>
      </c>
      <c r="AK195" s="27">
        <f>SUM(AB196:AB202)</f>
        <v>0</v>
      </c>
    </row>
    <row r="196" spans="1:32" ht="12.75">
      <c r="A196" s="5" t="s">
        <v>151</v>
      </c>
      <c r="B196" s="5" t="s">
        <v>162</v>
      </c>
      <c r="C196" s="5" t="s">
        <v>293</v>
      </c>
      <c r="D196" s="5" t="s">
        <v>434</v>
      </c>
      <c r="E196" s="5" t="s">
        <v>448</v>
      </c>
      <c r="F196" s="13">
        <v>4</v>
      </c>
      <c r="H196" s="13">
        <f aca="true" t="shared" si="58" ref="H196:H202">ROUND(F196*AE196,2)</f>
        <v>0</v>
      </c>
      <c r="I196" s="13">
        <f aca="true" t="shared" si="59" ref="I196:I202">J196-H196</f>
        <v>0</v>
      </c>
      <c r="J196" s="13">
        <f aca="true" t="shared" si="60" ref="J196:J202">ROUND(F196*G196,2)</f>
        <v>0</v>
      </c>
      <c r="K196" s="13">
        <v>0.0015</v>
      </c>
      <c r="L196" s="13">
        <f aca="true" t="shared" si="61" ref="L196:L202">F196*K196</f>
        <v>0.006</v>
      </c>
      <c r="N196" s="25" t="s">
        <v>471</v>
      </c>
      <c r="O196" s="13">
        <f aca="true" t="shared" si="62" ref="O196:O202">IF(N196="5",I196,0)</f>
        <v>0</v>
      </c>
      <c r="Z196" s="13">
        <f aca="true" t="shared" si="63" ref="Z196:Z202">IF(AD196=0,J196,0)</f>
        <v>0</v>
      </c>
      <c r="AA196" s="13">
        <f aca="true" t="shared" si="64" ref="AA196:AA202">IF(AD196=10,J196,0)</f>
        <v>0</v>
      </c>
      <c r="AB196" s="13">
        <f aca="true" t="shared" si="65" ref="AB196:AB202">IF(AD196=20,J196,0)</f>
        <v>0</v>
      </c>
      <c r="AD196" s="13">
        <v>20</v>
      </c>
      <c r="AE196" s="13">
        <f aca="true" t="shared" si="66" ref="AE196:AE202">G196*1</f>
        <v>0</v>
      </c>
      <c r="AF196" s="13">
        <f aca="true" t="shared" si="67" ref="AF196:AF202">G196*(1-1)</f>
        <v>0</v>
      </c>
    </row>
    <row r="197" spans="1:32" ht="12.75">
      <c r="A197" s="5" t="s">
        <v>152</v>
      </c>
      <c r="B197" s="5" t="s">
        <v>162</v>
      </c>
      <c r="C197" s="5" t="s">
        <v>294</v>
      </c>
      <c r="D197" s="5" t="s">
        <v>435</v>
      </c>
      <c r="E197" s="5" t="s">
        <v>454</v>
      </c>
      <c r="F197" s="13">
        <v>1</v>
      </c>
      <c r="H197" s="13">
        <f t="shared" si="58"/>
        <v>0</v>
      </c>
      <c r="I197" s="13">
        <f t="shared" si="59"/>
        <v>0</v>
      </c>
      <c r="J197" s="13">
        <f t="shared" si="60"/>
        <v>0</v>
      </c>
      <c r="K197" s="13">
        <v>1</v>
      </c>
      <c r="L197" s="13">
        <f t="shared" si="61"/>
        <v>1</v>
      </c>
      <c r="N197" s="25" t="s">
        <v>471</v>
      </c>
      <c r="O197" s="13">
        <f t="shared" si="62"/>
        <v>0</v>
      </c>
      <c r="Z197" s="13">
        <f t="shared" si="63"/>
        <v>0</v>
      </c>
      <c r="AA197" s="13">
        <f t="shared" si="64"/>
        <v>0</v>
      </c>
      <c r="AB197" s="13">
        <f t="shared" si="65"/>
        <v>0</v>
      </c>
      <c r="AD197" s="13">
        <v>20</v>
      </c>
      <c r="AE197" s="13">
        <f t="shared" si="66"/>
        <v>0</v>
      </c>
      <c r="AF197" s="13">
        <f t="shared" si="67"/>
        <v>0</v>
      </c>
    </row>
    <row r="198" spans="1:32" ht="12.75">
      <c r="A198" s="5" t="s">
        <v>153</v>
      </c>
      <c r="B198" s="5" t="s">
        <v>162</v>
      </c>
      <c r="C198" s="5" t="s">
        <v>295</v>
      </c>
      <c r="D198" s="5" t="s">
        <v>436</v>
      </c>
      <c r="E198" s="5" t="s">
        <v>446</v>
      </c>
      <c r="F198" s="13">
        <v>1</v>
      </c>
      <c r="H198" s="13">
        <f t="shared" si="58"/>
        <v>0</v>
      </c>
      <c r="I198" s="13">
        <f t="shared" si="59"/>
        <v>0</v>
      </c>
      <c r="J198" s="13">
        <f t="shared" si="60"/>
        <v>0</v>
      </c>
      <c r="K198" s="13">
        <v>0.12</v>
      </c>
      <c r="L198" s="13">
        <f t="shared" si="61"/>
        <v>0.12</v>
      </c>
      <c r="N198" s="25" t="s">
        <v>471</v>
      </c>
      <c r="O198" s="13">
        <f t="shared" si="62"/>
        <v>0</v>
      </c>
      <c r="Z198" s="13">
        <f t="shared" si="63"/>
        <v>0</v>
      </c>
      <c r="AA198" s="13">
        <f t="shared" si="64"/>
        <v>0</v>
      </c>
      <c r="AB198" s="13">
        <f t="shared" si="65"/>
        <v>0</v>
      </c>
      <c r="AD198" s="13">
        <v>20</v>
      </c>
      <c r="AE198" s="13">
        <f t="shared" si="66"/>
        <v>0</v>
      </c>
      <c r="AF198" s="13">
        <f t="shared" si="67"/>
        <v>0</v>
      </c>
    </row>
    <row r="199" spans="1:32" ht="12.75">
      <c r="A199" s="5" t="s">
        <v>154</v>
      </c>
      <c r="B199" s="5" t="s">
        <v>162</v>
      </c>
      <c r="C199" s="5" t="s">
        <v>296</v>
      </c>
      <c r="D199" s="5" t="s">
        <v>437</v>
      </c>
      <c r="E199" s="5" t="s">
        <v>446</v>
      </c>
      <c r="F199" s="13">
        <v>1</v>
      </c>
      <c r="H199" s="13">
        <f t="shared" si="58"/>
        <v>0</v>
      </c>
      <c r="I199" s="13">
        <f t="shared" si="59"/>
        <v>0</v>
      </c>
      <c r="J199" s="13">
        <f t="shared" si="60"/>
        <v>0</v>
      </c>
      <c r="K199" s="13">
        <v>0.003</v>
      </c>
      <c r="L199" s="13">
        <f t="shared" si="61"/>
        <v>0.003</v>
      </c>
      <c r="N199" s="25" t="s">
        <v>471</v>
      </c>
      <c r="O199" s="13">
        <f t="shared" si="62"/>
        <v>0</v>
      </c>
      <c r="Z199" s="13">
        <f t="shared" si="63"/>
        <v>0</v>
      </c>
      <c r="AA199" s="13">
        <f t="shared" si="64"/>
        <v>0</v>
      </c>
      <c r="AB199" s="13">
        <f t="shared" si="65"/>
        <v>0</v>
      </c>
      <c r="AD199" s="13">
        <v>20</v>
      </c>
      <c r="AE199" s="13">
        <f t="shared" si="66"/>
        <v>0</v>
      </c>
      <c r="AF199" s="13">
        <f t="shared" si="67"/>
        <v>0</v>
      </c>
    </row>
    <row r="200" spans="1:32" ht="12.75">
      <c r="A200" s="5" t="s">
        <v>155</v>
      </c>
      <c r="B200" s="5" t="s">
        <v>162</v>
      </c>
      <c r="C200" s="5" t="s">
        <v>297</v>
      </c>
      <c r="D200" s="5" t="s">
        <v>438</v>
      </c>
      <c r="E200" s="5" t="s">
        <v>446</v>
      </c>
      <c r="F200" s="13">
        <v>1</v>
      </c>
      <c r="H200" s="13">
        <f t="shared" si="58"/>
        <v>0</v>
      </c>
      <c r="I200" s="13">
        <f t="shared" si="59"/>
        <v>0</v>
      </c>
      <c r="J200" s="13">
        <f t="shared" si="60"/>
        <v>0</v>
      </c>
      <c r="K200" s="13">
        <v>7.21</v>
      </c>
      <c r="L200" s="13">
        <f t="shared" si="61"/>
        <v>7.21</v>
      </c>
      <c r="N200" s="25" t="s">
        <v>471</v>
      </c>
      <c r="O200" s="13">
        <f t="shared" si="62"/>
        <v>0</v>
      </c>
      <c r="Z200" s="13">
        <f t="shared" si="63"/>
        <v>0</v>
      </c>
      <c r="AA200" s="13">
        <f t="shared" si="64"/>
        <v>0</v>
      </c>
      <c r="AB200" s="13">
        <f t="shared" si="65"/>
        <v>0</v>
      </c>
      <c r="AD200" s="13">
        <v>20</v>
      </c>
      <c r="AE200" s="13">
        <f t="shared" si="66"/>
        <v>0</v>
      </c>
      <c r="AF200" s="13">
        <f t="shared" si="67"/>
        <v>0</v>
      </c>
    </row>
    <row r="201" spans="1:32" ht="12.75">
      <c r="A201" s="5" t="s">
        <v>156</v>
      </c>
      <c r="B201" s="5" t="s">
        <v>162</v>
      </c>
      <c r="C201" s="5" t="s">
        <v>298</v>
      </c>
      <c r="D201" s="5" t="s">
        <v>439</v>
      </c>
      <c r="E201" s="5" t="s">
        <v>446</v>
      </c>
      <c r="F201" s="13">
        <v>1</v>
      </c>
      <c r="H201" s="13">
        <f t="shared" si="58"/>
        <v>0</v>
      </c>
      <c r="I201" s="13">
        <f t="shared" si="59"/>
        <v>0</v>
      </c>
      <c r="J201" s="13">
        <f t="shared" si="60"/>
        <v>0</v>
      </c>
      <c r="K201" s="13">
        <v>2.7</v>
      </c>
      <c r="L201" s="13">
        <f t="shared" si="61"/>
        <v>2.7</v>
      </c>
      <c r="N201" s="25" t="s">
        <v>471</v>
      </c>
      <c r="O201" s="13">
        <f t="shared" si="62"/>
        <v>0</v>
      </c>
      <c r="Z201" s="13">
        <f t="shared" si="63"/>
        <v>0</v>
      </c>
      <c r="AA201" s="13">
        <f t="shared" si="64"/>
        <v>0</v>
      </c>
      <c r="AB201" s="13">
        <f t="shared" si="65"/>
        <v>0</v>
      </c>
      <c r="AD201" s="13">
        <v>20</v>
      </c>
      <c r="AE201" s="13">
        <f t="shared" si="66"/>
        <v>0</v>
      </c>
      <c r="AF201" s="13">
        <f t="shared" si="67"/>
        <v>0</v>
      </c>
    </row>
    <row r="202" spans="1:32" ht="12.75">
      <c r="A202" s="6" t="s">
        <v>157</v>
      </c>
      <c r="B202" s="6" t="s">
        <v>162</v>
      </c>
      <c r="C202" s="6" t="s">
        <v>299</v>
      </c>
      <c r="D202" s="6" t="s">
        <v>440</v>
      </c>
      <c r="E202" s="6" t="s">
        <v>446</v>
      </c>
      <c r="F202" s="14">
        <v>1</v>
      </c>
      <c r="G202" s="17"/>
      <c r="H202" s="14">
        <f t="shared" si="58"/>
        <v>0</v>
      </c>
      <c r="I202" s="14">
        <f t="shared" si="59"/>
        <v>0</v>
      </c>
      <c r="J202" s="14">
        <f t="shared" si="60"/>
        <v>0</v>
      </c>
      <c r="K202" s="14">
        <v>1.05</v>
      </c>
      <c r="L202" s="14">
        <f t="shared" si="61"/>
        <v>1.05</v>
      </c>
      <c r="N202" s="25" t="s">
        <v>471</v>
      </c>
      <c r="O202" s="13">
        <f t="shared" si="62"/>
        <v>0</v>
      </c>
      <c r="Z202" s="13">
        <f t="shared" si="63"/>
        <v>0</v>
      </c>
      <c r="AA202" s="13">
        <f t="shared" si="64"/>
        <v>0</v>
      </c>
      <c r="AB202" s="13">
        <f t="shared" si="65"/>
        <v>0</v>
      </c>
      <c r="AD202" s="13">
        <v>20</v>
      </c>
      <c r="AE202" s="13">
        <f t="shared" si="66"/>
        <v>0</v>
      </c>
      <c r="AF202" s="13">
        <f t="shared" si="67"/>
        <v>0</v>
      </c>
    </row>
    <row r="203" spans="1:28" ht="12.75">
      <c r="A203" s="7"/>
      <c r="B203" s="7"/>
      <c r="C203" s="7"/>
      <c r="D203" s="7"/>
      <c r="E203" s="7"/>
      <c r="F203" s="7"/>
      <c r="G203" s="7"/>
      <c r="H203" s="49" t="s">
        <v>460</v>
      </c>
      <c r="I203" s="50"/>
      <c r="J203" s="28">
        <f>J13+J15+J36+J38+J41+J51+J53+J63+J66+J71+J75+J78+J80+J82+J85+J90+J94+J98+J104+J117+J120+J124+J126+J128+J155+J158+J167+J170+J175+J179+J182+J185+J187+J191+J193+J195</f>
        <v>0</v>
      </c>
      <c r="K203" s="7"/>
      <c r="L203" s="7"/>
      <c r="Z203" s="29">
        <f>SUM(Z13:Z202)</f>
        <v>0</v>
      </c>
      <c r="AA203" s="29">
        <f>SUM(AA13:AA202)</f>
        <v>0</v>
      </c>
      <c r="AB203" s="29">
        <f>SUM(AB13:AB202)</f>
        <v>0</v>
      </c>
    </row>
  </sheetData>
  <sheetProtection/>
  <mergeCells count="68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H10:J10"/>
    <mergeCell ref="K10:L10"/>
    <mergeCell ref="D12:G12"/>
    <mergeCell ref="D13:G13"/>
    <mergeCell ref="D15:G15"/>
    <mergeCell ref="D35:G35"/>
    <mergeCell ref="D36:G36"/>
    <mergeCell ref="D38:G38"/>
    <mergeCell ref="D40:G40"/>
    <mergeCell ref="D41:G41"/>
    <mergeCell ref="D51:G51"/>
    <mergeCell ref="D53:G53"/>
    <mergeCell ref="D63:G63"/>
    <mergeCell ref="D66:G66"/>
    <mergeCell ref="D71:G71"/>
    <mergeCell ref="D75:G75"/>
    <mergeCell ref="D78:G78"/>
    <mergeCell ref="D80:G80"/>
    <mergeCell ref="D82:G82"/>
    <mergeCell ref="D85:G85"/>
    <mergeCell ref="D90:G90"/>
    <mergeCell ref="D94:G94"/>
    <mergeCell ref="D98:G98"/>
    <mergeCell ref="D104:G104"/>
    <mergeCell ref="D117:G117"/>
    <mergeCell ref="D120:G120"/>
    <mergeCell ref="D124:G124"/>
    <mergeCell ref="D126:G126"/>
    <mergeCell ref="D128:G128"/>
    <mergeCell ref="D154:G154"/>
    <mergeCell ref="D155:G155"/>
    <mergeCell ref="D158:G158"/>
    <mergeCell ref="D167:G167"/>
    <mergeCell ref="D170:G170"/>
    <mergeCell ref="D175:G175"/>
    <mergeCell ref="D179:G179"/>
    <mergeCell ref="H203:I203"/>
    <mergeCell ref="D182:G182"/>
    <mergeCell ref="D185:G185"/>
    <mergeCell ref="D187:G187"/>
    <mergeCell ref="D191:G191"/>
    <mergeCell ref="D193:G193"/>
    <mergeCell ref="D195:G19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67" t="s">
        <v>486</v>
      </c>
      <c r="B1" s="68"/>
      <c r="C1" s="68"/>
      <c r="D1" s="68"/>
      <c r="E1" s="68"/>
      <c r="F1" s="68"/>
      <c r="G1" s="17"/>
    </row>
    <row r="2" spans="1:8" ht="12.75">
      <c r="A2" s="69" t="s">
        <v>1</v>
      </c>
      <c r="B2" s="49" t="s">
        <v>300</v>
      </c>
      <c r="C2" s="50"/>
      <c r="D2" s="58" t="s">
        <v>461</v>
      </c>
      <c r="E2" s="58" t="s">
        <v>466</v>
      </c>
      <c r="F2" s="62"/>
      <c r="G2" s="63"/>
      <c r="H2" s="23"/>
    </row>
    <row r="3" spans="1:8" ht="12.75">
      <c r="A3" s="70"/>
      <c r="B3" s="73"/>
      <c r="C3" s="73"/>
      <c r="D3" s="59"/>
      <c r="E3" s="59"/>
      <c r="F3" s="59"/>
      <c r="G3" s="64"/>
      <c r="H3" s="23"/>
    </row>
    <row r="4" spans="1:8" ht="12.75">
      <c r="A4" s="71" t="s">
        <v>2</v>
      </c>
      <c r="B4" s="60"/>
      <c r="C4" s="59"/>
      <c r="D4" s="60" t="s">
        <v>462</v>
      </c>
      <c r="E4" s="60" t="s">
        <v>467</v>
      </c>
      <c r="F4" s="59"/>
      <c r="G4" s="64"/>
      <c r="H4" s="23"/>
    </row>
    <row r="5" spans="1:8" ht="12.75">
      <c r="A5" s="70"/>
      <c r="B5" s="59"/>
      <c r="C5" s="59"/>
      <c r="D5" s="59"/>
      <c r="E5" s="59"/>
      <c r="F5" s="59"/>
      <c r="G5" s="64"/>
      <c r="H5" s="23"/>
    </row>
    <row r="6" spans="1:8" ht="12.75">
      <c r="A6" s="71" t="s">
        <v>3</v>
      </c>
      <c r="B6" s="60" t="s">
        <v>301</v>
      </c>
      <c r="C6" s="59"/>
      <c r="D6" s="60" t="s">
        <v>463</v>
      </c>
      <c r="E6" s="60"/>
      <c r="F6" s="59"/>
      <c r="G6" s="64"/>
      <c r="H6" s="23"/>
    </row>
    <row r="7" spans="1:8" ht="12.75">
      <c r="A7" s="70"/>
      <c r="B7" s="59"/>
      <c r="C7" s="59"/>
      <c r="D7" s="59"/>
      <c r="E7" s="59"/>
      <c r="F7" s="59"/>
      <c r="G7" s="64"/>
      <c r="H7" s="23"/>
    </row>
    <row r="8" spans="1:8" ht="12.75">
      <c r="A8" s="71" t="s">
        <v>464</v>
      </c>
      <c r="B8" s="60" t="s">
        <v>468</v>
      </c>
      <c r="C8" s="59"/>
      <c r="D8" s="60" t="s">
        <v>444</v>
      </c>
      <c r="E8" s="66">
        <v>40892</v>
      </c>
      <c r="F8" s="59"/>
      <c r="G8" s="64"/>
      <c r="H8" s="23"/>
    </row>
    <row r="9" spans="1:8" ht="12.75">
      <c r="A9" s="72"/>
      <c r="B9" s="61"/>
      <c r="C9" s="61"/>
      <c r="D9" s="61"/>
      <c r="E9" s="61"/>
      <c r="F9" s="61"/>
      <c r="G9" s="65"/>
      <c r="H9" s="23"/>
    </row>
    <row r="10" spans="1:8" ht="12.75">
      <c r="A10" s="30" t="s">
        <v>158</v>
      </c>
      <c r="B10" s="32" t="s">
        <v>163</v>
      </c>
      <c r="C10" s="33" t="s">
        <v>302</v>
      </c>
      <c r="D10" s="34" t="s">
        <v>487</v>
      </c>
      <c r="E10" s="34" t="s">
        <v>488</v>
      </c>
      <c r="F10" s="34" t="s">
        <v>489</v>
      </c>
      <c r="G10" s="37" t="s">
        <v>490</v>
      </c>
      <c r="H10" s="24"/>
    </row>
    <row r="11" spans="1:9" ht="12.75">
      <c r="A11" s="31" t="s">
        <v>159</v>
      </c>
      <c r="B11" s="31"/>
      <c r="C11" s="31" t="s">
        <v>303</v>
      </c>
      <c r="D11" s="35"/>
      <c r="E11" s="35"/>
      <c r="F11" s="38">
        <f aca="true" t="shared" si="0" ref="F11:F50">D11+E11</f>
        <v>0</v>
      </c>
      <c r="G11" s="38">
        <v>0.121</v>
      </c>
      <c r="H11" s="13" t="s">
        <v>491</v>
      </c>
      <c r="I11" s="13">
        <f aca="true" t="shared" si="1" ref="I11:I50">IF(H11="T",0,F11)</f>
        <v>0</v>
      </c>
    </row>
    <row r="12" spans="1:9" ht="12.75">
      <c r="A12" s="5" t="s">
        <v>159</v>
      </c>
      <c r="B12" s="5" t="s">
        <v>164</v>
      </c>
      <c r="C12" s="5" t="s">
        <v>304</v>
      </c>
      <c r="F12" s="13">
        <f t="shared" si="0"/>
        <v>0</v>
      </c>
      <c r="G12" s="13">
        <v>0</v>
      </c>
      <c r="H12" s="13" t="s">
        <v>492</v>
      </c>
      <c r="I12" s="13">
        <f t="shared" si="1"/>
        <v>0</v>
      </c>
    </row>
    <row r="13" spans="1:9" ht="12.75">
      <c r="A13" s="5" t="s">
        <v>159</v>
      </c>
      <c r="B13" s="5"/>
      <c r="C13" s="5" t="s">
        <v>306</v>
      </c>
      <c r="F13" s="13">
        <f t="shared" si="0"/>
        <v>0</v>
      </c>
      <c r="G13" s="13">
        <v>0.121</v>
      </c>
      <c r="H13" s="13" t="s">
        <v>492</v>
      </c>
      <c r="I13" s="13">
        <f t="shared" si="1"/>
        <v>0</v>
      </c>
    </row>
    <row r="14" spans="1:9" ht="12.75">
      <c r="A14" s="5" t="s">
        <v>160</v>
      </c>
      <c r="B14" s="5"/>
      <c r="C14" s="5" t="s">
        <v>320</v>
      </c>
      <c r="F14" s="13">
        <f t="shared" si="0"/>
        <v>0</v>
      </c>
      <c r="G14" s="13">
        <v>0</v>
      </c>
      <c r="H14" s="13" t="s">
        <v>491</v>
      </c>
      <c r="I14" s="13">
        <f t="shared" si="1"/>
        <v>0</v>
      </c>
    </row>
    <row r="15" spans="1:9" ht="12.75">
      <c r="A15" s="5" t="s">
        <v>160</v>
      </c>
      <c r="B15" s="5" t="s">
        <v>185</v>
      </c>
      <c r="C15" s="5" t="s">
        <v>321</v>
      </c>
      <c r="F15" s="13">
        <f t="shared" si="0"/>
        <v>0</v>
      </c>
      <c r="G15" s="13">
        <v>0</v>
      </c>
      <c r="H15" s="13" t="s">
        <v>492</v>
      </c>
      <c r="I15" s="13">
        <f t="shared" si="1"/>
        <v>0</v>
      </c>
    </row>
    <row r="16" spans="1:9" ht="12.75">
      <c r="A16" s="5" t="s">
        <v>160</v>
      </c>
      <c r="B16" s="5"/>
      <c r="C16" s="5" t="s">
        <v>306</v>
      </c>
      <c r="F16" s="13">
        <f t="shared" si="0"/>
        <v>0</v>
      </c>
      <c r="G16" s="13">
        <v>0</v>
      </c>
      <c r="H16" s="13" t="s">
        <v>492</v>
      </c>
      <c r="I16" s="13">
        <f t="shared" si="1"/>
        <v>0</v>
      </c>
    </row>
    <row r="17" spans="1:9" ht="12.75">
      <c r="A17" s="5" t="s">
        <v>161</v>
      </c>
      <c r="B17" s="5"/>
      <c r="C17" s="5" t="s">
        <v>324</v>
      </c>
      <c r="F17" s="13">
        <f t="shared" si="0"/>
        <v>0</v>
      </c>
      <c r="G17" s="13">
        <v>225.4502</v>
      </c>
      <c r="H17" s="13" t="s">
        <v>491</v>
      </c>
      <c r="I17" s="13">
        <f t="shared" si="1"/>
        <v>0</v>
      </c>
    </row>
    <row r="18" spans="1:9" ht="12.75">
      <c r="A18" s="5" t="s">
        <v>161</v>
      </c>
      <c r="B18" s="5" t="s">
        <v>17</v>
      </c>
      <c r="C18" s="5" t="s">
        <v>325</v>
      </c>
      <c r="F18" s="13">
        <f t="shared" si="0"/>
        <v>0</v>
      </c>
      <c r="G18" s="13">
        <v>40.50841</v>
      </c>
      <c r="H18" s="13" t="s">
        <v>492</v>
      </c>
      <c r="I18" s="13">
        <f t="shared" si="1"/>
        <v>0</v>
      </c>
    </row>
    <row r="19" spans="1:9" ht="12.75">
      <c r="A19" s="5" t="s">
        <v>161</v>
      </c>
      <c r="B19" s="5" t="s">
        <v>18</v>
      </c>
      <c r="C19" s="5" t="s">
        <v>335</v>
      </c>
      <c r="F19" s="13">
        <f t="shared" si="0"/>
        <v>0</v>
      </c>
      <c r="G19" s="13">
        <v>0</v>
      </c>
      <c r="H19" s="13" t="s">
        <v>492</v>
      </c>
      <c r="I19" s="13">
        <f t="shared" si="1"/>
        <v>0</v>
      </c>
    </row>
    <row r="20" spans="1:9" ht="12.75">
      <c r="A20" s="5" t="s">
        <v>161</v>
      </c>
      <c r="B20" s="5" t="s">
        <v>19</v>
      </c>
      <c r="C20" s="5" t="s">
        <v>337</v>
      </c>
      <c r="F20" s="13">
        <f t="shared" si="0"/>
        <v>0</v>
      </c>
      <c r="G20" s="13">
        <v>0</v>
      </c>
      <c r="H20" s="13" t="s">
        <v>492</v>
      </c>
      <c r="I20" s="13">
        <f t="shared" si="1"/>
        <v>0</v>
      </c>
    </row>
    <row r="21" spans="1:9" ht="12.75">
      <c r="A21" s="5" t="s">
        <v>161</v>
      </c>
      <c r="B21" s="5" t="s">
        <v>21</v>
      </c>
      <c r="C21" s="5" t="s">
        <v>347</v>
      </c>
      <c r="F21" s="13">
        <f t="shared" si="0"/>
        <v>0</v>
      </c>
      <c r="G21" s="13">
        <v>0.39818</v>
      </c>
      <c r="H21" s="13" t="s">
        <v>492</v>
      </c>
      <c r="I21" s="13">
        <f t="shared" si="1"/>
        <v>0</v>
      </c>
    </row>
    <row r="22" spans="1:9" ht="12.75">
      <c r="A22" s="5" t="s">
        <v>161</v>
      </c>
      <c r="B22" s="5" t="s">
        <v>22</v>
      </c>
      <c r="C22" s="5" t="s">
        <v>350</v>
      </c>
      <c r="F22" s="13">
        <f t="shared" si="0"/>
        <v>0</v>
      </c>
      <c r="G22" s="13">
        <v>0</v>
      </c>
      <c r="H22" s="13" t="s">
        <v>492</v>
      </c>
      <c r="I22" s="13">
        <f t="shared" si="1"/>
        <v>0</v>
      </c>
    </row>
    <row r="23" spans="1:9" ht="12.75">
      <c r="A23" s="5" t="s">
        <v>161</v>
      </c>
      <c r="B23" s="5" t="s">
        <v>23</v>
      </c>
      <c r="C23" s="5" t="s">
        <v>355</v>
      </c>
      <c r="F23" s="13">
        <f t="shared" si="0"/>
        <v>0</v>
      </c>
      <c r="G23" s="13">
        <v>0</v>
      </c>
      <c r="H23" s="13" t="s">
        <v>492</v>
      </c>
      <c r="I23" s="13">
        <f t="shared" si="1"/>
        <v>0</v>
      </c>
    </row>
    <row r="24" spans="1:9" ht="12.75">
      <c r="A24" s="5" t="s">
        <v>161</v>
      </c>
      <c r="B24" s="5" t="s">
        <v>24</v>
      </c>
      <c r="C24" s="5" t="s">
        <v>359</v>
      </c>
      <c r="F24" s="13">
        <f t="shared" si="0"/>
        <v>0</v>
      </c>
      <c r="G24" s="13">
        <v>0</v>
      </c>
      <c r="H24" s="13" t="s">
        <v>492</v>
      </c>
      <c r="I24" s="13">
        <f t="shared" si="1"/>
        <v>0</v>
      </c>
    </row>
    <row r="25" spans="1:9" ht="12.75">
      <c r="A25" s="5" t="s">
        <v>161</v>
      </c>
      <c r="B25" s="5" t="s">
        <v>27</v>
      </c>
      <c r="C25" s="5" t="s">
        <v>362</v>
      </c>
      <c r="F25" s="13">
        <f t="shared" si="0"/>
        <v>0</v>
      </c>
      <c r="G25" s="13">
        <v>5.63352</v>
      </c>
      <c r="H25" s="13" t="s">
        <v>492</v>
      </c>
      <c r="I25" s="13">
        <f t="shared" si="1"/>
        <v>0</v>
      </c>
    </row>
    <row r="26" spans="1:9" ht="12.75">
      <c r="A26" s="5" t="s">
        <v>161</v>
      </c>
      <c r="B26" s="5" t="s">
        <v>51</v>
      </c>
      <c r="C26" s="5" t="s">
        <v>364</v>
      </c>
      <c r="F26" s="13">
        <f t="shared" si="0"/>
        <v>0</v>
      </c>
      <c r="G26" s="13">
        <v>11.322</v>
      </c>
      <c r="H26" s="13" t="s">
        <v>492</v>
      </c>
      <c r="I26" s="13">
        <f t="shared" si="1"/>
        <v>0</v>
      </c>
    </row>
    <row r="27" spans="1:9" ht="12.75">
      <c r="A27" s="5" t="s">
        <v>161</v>
      </c>
      <c r="B27" s="5" t="s">
        <v>62</v>
      </c>
      <c r="C27" s="5" t="s">
        <v>366</v>
      </c>
      <c r="F27" s="13">
        <f t="shared" si="0"/>
        <v>0</v>
      </c>
      <c r="G27" s="13">
        <v>7.0068</v>
      </c>
      <c r="H27" s="13" t="s">
        <v>492</v>
      </c>
      <c r="I27" s="13">
        <f t="shared" si="1"/>
        <v>0</v>
      </c>
    </row>
    <row r="28" spans="1:9" ht="12.75">
      <c r="A28" s="5" t="s">
        <v>161</v>
      </c>
      <c r="B28" s="5" t="s">
        <v>63</v>
      </c>
      <c r="C28" s="5" t="s">
        <v>369</v>
      </c>
      <c r="F28" s="13">
        <f t="shared" si="0"/>
        <v>0</v>
      </c>
      <c r="G28" s="13">
        <v>2.12432</v>
      </c>
      <c r="H28" s="13" t="s">
        <v>492</v>
      </c>
      <c r="I28" s="13">
        <f t="shared" si="1"/>
        <v>0</v>
      </c>
    </row>
    <row r="29" spans="1:9" ht="12.75">
      <c r="A29" s="5" t="s">
        <v>161</v>
      </c>
      <c r="B29" s="5" t="s">
        <v>65</v>
      </c>
      <c r="C29" s="5" t="s">
        <v>374</v>
      </c>
      <c r="F29" s="13">
        <f t="shared" si="0"/>
        <v>0</v>
      </c>
      <c r="G29" s="13">
        <v>35.46268</v>
      </c>
      <c r="H29" s="13" t="s">
        <v>492</v>
      </c>
      <c r="I29" s="13">
        <f t="shared" si="1"/>
        <v>0</v>
      </c>
    </row>
    <row r="30" spans="1:9" ht="12.75">
      <c r="A30" s="5" t="s">
        <v>161</v>
      </c>
      <c r="B30" s="5" t="s">
        <v>228</v>
      </c>
      <c r="C30" s="5" t="s">
        <v>378</v>
      </c>
      <c r="F30" s="13">
        <f t="shared" si="0"/>
        <v>0</v>
      </c>
      <c r="G30" s="13">
        <v>0.46669</v>
      </c>
      <c r="H30" s="13" t="s">
        <v>492</v>
      </c>
      <c r="I30" s="13">
        <f t="shared" si="1"/>
        <v>0</v>
      </c>
    </row>
    <row r="31" spans="1:9" ht="12.75">
      <c r="A31" s="5" t="s">
        <v>161</v>
      </c>
      <c r="B31" s="5" t="s">
        <v>93</v>
      </c>
      <c r="C31" s="5" t="s">
        <v>381</v>
      </c>
      <c r="F31" s="13">
        <f t="shared" si="0"/>
        <v>0</v>
      </c>
      <c r="G31" s="13">
        <v>0.00152</v>
      </c>
      <c r="H31" s="13" t="s">
        <v>492</v>
      </c>
      <c r="I31" s="13">
        <f t="shared" si="1"/>
        <v>0</v>
      </c>
    </row>
    <row r="32" spans="1:9" ht="12.75">
      <c r="A32" s="5" t="s">
        <v>161</v>
      </c>
      <c r="B32" s="5" t="s">
        <v>95</v>
      </c>
      <c r="C32" s="5" t="s">
        <v>387</v>
      </c>
      <c r="F32" s="13">
        <f t="shared" si="0"/>
        <v>0</v>
      </c>
      <c r="G32" s="13">
        <v>16.06638</v>
      </c>
      <c r="H32" s="13" t="s">
        <v>492</v>
      </c>
      <c r="I32" s="13">
        <f t="shared" si="1"/>
        <v>0</v>
      </c>
    </row>
    <row r="33" spans="1:9" ht="12.75">
      <c r="A33" s="5" t="s">
        <v>161</v>
      </c>
      <c r="B33" s="5" t="s">
        <v>97</v>
      </c>
      <c r="C33" s="5" t="s">
        <v>400</v>
      </c>
      <c r="F33" s="13">
        <f t="shared" si="0"/>
        <v>0</v>
      </c>
      <c r="G33" s="13">
        <v>0.13</v>
      </c>
      <c r="H33" s="13" t="s">
        <v>492</v>
      </c>
      <c r="I33" s="13">
        <f t="shared" si="1"/>
        <v>0</v>
      </c>
    </row>
    <row r="34" spans="1:9" ht="12.75">
      <c r="A34" s="5" t="s">
        <v>161</v>
      </c>
      <c r="B34" s="5" t="s">
        <v>251</v>
      </c>
      <c r="C34" s="5" t="s">
        <v>403</v>
      </c>
      <c r="F34" s="13">
        <f t="shared" si="0"/>
        <v>0</v>
      </c>
      <c r="G34" s="13">
        <v>0</v>
      </c>
      <c r="H34" s="13" t="s">
        <v>492</v>
      </c>
      <c r="I34" s="13">
        <f t="shared" si="1"/>
        <v>0</v>
      </c>
    </row>
    <row r="35" spans="1:9" ht="12.75">
      <c r="A35" s="5" t="s">
        <v>161</v>
      </c>
      <c r="B35" s="5" t="s">
        <v>255</v>
      </c>
      <c r="C35" s="5" t="s">
        <v>407</v>
      </c>
      <c r="F35" s="13">
        <f t="shared" si="0"/>
        <v>0</v>
      </c>
      <c r="G35" s="13">
        <v>0</v>
      </c>
      <c r="H35" s="13" t="s">
        <v>492</v>
      </c>
      <c r="I35" s="13">
        <f t="shared" si="1"/>
        <v>0</v>
      </c>
    </row>
    <row r="36" spans="1:9" ht="12.75">
      <c r="A36" s="5" t="s">
        <v>161</v>
      </c>
      <c r="B36" s="5" t="s">
        <v>257</v>
      </c>
      <c r="C36" s="5" t="s">
        <v>409</v>
      </c>
      <c r="F36" s="13">
        <f t="shared" si="0"/>
        <v>0</v>
      </c>
      <c r="G36" s="13">
        <v>0</v>
      </c>
      <c r="H36" s="13" t="s">
        <v>492</v>
      </c>
      <c r="I36" s="13">
        <f t="shared" si="1"/>
        <v>0</v>
      </c>
    </row>
    <row r="37" spans="1:9" ht="12.75">
      <c r="A37" s="5" t="s">
        <v>161</v>
      </c>
      <c r="B37" s="5"/>
      <c r="C37" s="5" t="s">
        <v>306</v>
      </c>
      <c r="F37" s="13">
        <f t="shared" si="0"/>
        <v>0</v>
      </c>
      <c r="G37" s="13">
        <v>106.3297</v>
      </c>
      <c r="H37" s="13" t="s">
        <v>492</v>
      </c>
      <c r="I37" s="13">
        <f t="shared" si="1"/>
        <v>0</v>
      </c>
    </row>
    <row r="38" spans="1:9" ht="12.75">
      <c r="A38" s="5" t="s">
        <v>162</v>
      </c>
      <c r="B38" s="5"/>
      <c r="C38" s="5" t="s">
        <v>417</v>
      </c>
      <c r="F38" s="13">
        <f t="shared" si="0"/>
        <v>0</v>
      </c>
      <c r="G38" s="13">
        <v>13.99494</v>
      </c>
      <c r="H38" s="13" t="s">
        <v>491</v>
      </c>
      <c r="I38" s="13">
        <f t="shared" si="1"/>
        <v>0</v>
      </c>
    </row>
    <row r="39" spans="1:9" ht="12.75">
      <c r="A39" s="5" t="s">
        <v>162</v>
      </c>
      <c r="B39" s="5" t="s">
        <v>17</v>
      </c>
      <c r="C39" s="5" t="s">
        <v>325</v>
      </c>
      <c r="F39" s="13">
        <f t="shared" si="0"/>
        <v>0</v>
      </c>
      <c r="G39" s="13">
        <v>0</v>
      </c>
      <c r="H39" s="13" t="s">
        <v>492</v>
      </c>
      <c r="I39" s="13">
        <f t="shared" si="1"/>
        <v>0</v>
      </c>
    </row>
    <row r="40" spans="1:9" ht="12.75">
      <c r="A40" s="5" t="s">
        <v>162</v>
      </c>
      <c r="B40" s="5" t="s">
        <v>19</v>
      </c>
      <c r="C40" s="5" t="s">
        <v>337</v>
      </c>
      <c r="F40" s="13">
        <f t="shared" si="0"/>
        <v>0</v>
      </c>
      <c r="G40" s="13">
        <v>0</v>
      </c>
      <c r="H40" s="13" t="s">
        <v>492</v>
      </c>
      <c r="I40" s="13">
        <f t="shared" si="1"/>
        <v>0</v>
      </c>
    </row>
    <row r="41" spans="1:9" ht="12.75">
      <c r="A41" s="5" t="s">
        <v>162</v>
      </c>
      <c r="B41" s="5" t="s">
        <v>21</v>
      </c>
      <c r="C41" s="5" t="s">
        <v>347</v>
      </c>
      <c r="F41" s="13">
        <f t="shared" si="0"/>
        <v>0</v>
      </c>
      <c r="G41" s="13">
        <v>0.01584</v>
      </c>
      <c r="H41" s="13" t="s">
        <v>492</v>
      </c>
      <c r="I41" s="13">
        <f t="shared" si="1"/>
        <v>0</v>
      </c>
    </row>
    <row r="42" spans="1:9" ht="12.75">
      <c r="A42" s="5" t="s">
        <v>162</v>
      </c>
      <c r="B42" s="5" t="s">
        <v>22</v>
      </c>
      <c r="C42" s="5" t="s">
        <v>350</v>
      </c>
      <c r="F42" s="13">
        <f t="shared" si="0"/>
        <v>0</v>
      </c>
      <c r="G42" s="13">
        <v>0</v>
      </c>
      <c r="H42" s="13" t="s">
        <v>492</v>
      </c>
      <c r="I42" s="13">
        <f t="shared" si="1"/>
        <v>0</v>
      </c>
    </row>
    <row r="43" spans="1:9" ht="12.75">
      <c r="A43" s="5" t="s">
        <v>162</v>
      </c>
      <c r="B43" s="5" t="s">
        <v>23</v>
      </c>
      <c r="C43" s="5" t="s">
        <v>355</v>
      </c>
      <c r="F43" s="13">
        <f t="shared" si="0"/>
        <v>0</v>
      </c>
      <c r="G43" s="13">
        <v>0</v>
      </c>
      <c r="H43" s="13" t="s">
        <v>492</v>
      </c>
      <c r="I43" s="13">
        <f t="shared" si="1"/>
        <v>0</v>
      </c>
    </row>
    <row r="44" spans="1:9" ht="12.75">
      <c r="A44" s="5" t="s">
        <v>162</v>
      </c>
      <c r="B44" s="5" t="s">
        <v>29</v>
      </c>
      <c r="C44" s="5" t="s">
        <v>424</v>
      </c>
      <c r="F44" s="13">
        <f t="shared" si="0"/>
        <v>0</v>
      </c>
      <c r="G44" s="13">
        <v>0</v>
      </c>
      <c r="H44" s="13" t="s">
        <v>492</v>
      </c>
      <c r="I44" s="13">
        <f t="shared" si="1"/>
        <v>0</v>
      </c>
    </row>
    <row r="45" spans="1:9" ht="12.75">
      <c r="A45" s="5" t="s">
        <v>162</v>
      </c>
      <c r="B45" s="5" t="s">
        <v>51</v>
      </c>
      <c r="C45" s="5" t="s">
        <v>364</v>
      </c>
      <c r="F45" s="13">
        <f t="shared" si="0"/>
        <v>0</v>
      </c>
      <c r="G45" s="13">
        <v>1.8161</v>
      </c>
      <c r="H45" s="13" t="s">
        <v>492</v>
      </c>
      <c r="I45" s="13">
        <f t="shared" si="1"/>
        <v>0</v>
      </c>
    </row>
    <row r="46" spans="1:9" ht="12.75">
      <c r="A46" s="5" t="s">
        <v>162</v>
      </c>
      <c r="B46" s="5" t="s">
        <v>93</v>
      </c>
      <c r="C46" s="5" t="s">
        <v>381</v>
      </c>
      <c r="F46" s="13">
        <f t="shared" si="0"/>
        <v>0</v>
      </c>
      <c r="G46" s="13">
        <v>0</v>
      </c>
      <c r="H46" s="13" t="s">
        <v>492</v>
      </c>
      <c r="I46" s="13">
        <f t="shared" si="1"/>
        <v>0</v>
      </c>
    </row>
    <row r="47" spans="1:9" ht="12.75">
      <c r="A47" s="5" t="s">
        <v>162</v>
      </c>
      <c r="B47" s="5" t="s">
        <v>95</v>
      </c>
      <c r="C47" s="5" t="s">
        <v>387</v>
      </c>
      <c r="F47" s="13">
        <f t="shared" si="0"/>
        <v>0</v>
      </c>
      <c r="G47" s="13">
        <v>0.074</v>
      </c>
      <c r="H47" s="13" t="s">
        <v>492</v>
      </c>
      <c r="I47" s="13">
        <f t="shared" si="1"/>
        <v>0</v>
      </c>
    </row>
    <row r="48" spans="1:9" ht="12.75">
      <c r="A48" s="5" t="s">
        <v>162</v>
      </c>
      <c r="B48" s="5" t="s">
        <v>99</v>
      </c>
      <c r="C48" s="5" t="s">
        <v>432</v>
      </c>
      <c r="F48" s="13">
        <f t="shared" si="0"/>
        <v>0</v>
      </c>
      <c r="G48" s="13">
        <v>0</v>
      </c>
      <c r="H48" s="13" t="s">
        <v>492</v>
      </c>
      <c r="I48" s="13">
        <f t="shared" si="1"/>
        <v>0</v>
      </c>
    </row>
    <row r="49" spans="1:9" ht="12.75">
      <c r="A49" s="5" t="s">
        <v>162</v>
      </c>
      <c r="B49" s="5" t="s">
        <v>255</v>
      </c>
      <c r="C49" s="5" t="s">
        <v>407</v>
      </c>
      <c r="F49" s="13">
        <f t="shared" si="0"/>
        <v>0</v>
      </c>
      <c r="G49" s="13">
        <v>0</v>
      </c>
      <c r="H49" s="13" t="s">
        <v>492</v>
      </c>
      <c r="I49" s="13">
        <f t="shared" si="1"/>
        <v>0</v>
      </c>
    </row>
    <row r="50" spans="1:9" ht="12.75">
      <c r="A50" s="5" t="s">
        <v>162</v>
      </c>
      <c r="B50" s="5"/>
      <c r="C50" s="5" t="s">
        <v>306</v>
      </c>
      <c r="F50" s="13">
        <f t="shared" si="0"/>
        <v>0</v>
      </c>
      <c r="G50" s="13">
        <v>12.089</v>
      </c>
      <c r="H50" s="13" t="s">
        <v>492</v>
      </c>
      <c r="I50" s="13">
        <f t="shared" si="1"/>
        <v>0</v>
      </c>
    </row>
    <row r="52" spans="5:6" ht="12.75">
      <c r="E52" s="36" t="s">
        <v>460</v>
      </c>
      <c r="F52" s="29">
        <f>SUM(I11:I50)</f>
        <v>0</v>
      </c>
    </row>
  </sheetData>
  <sheetProtection/>
  <mergeCells count="17"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  <mergeCell ref="D4:D5"/>
    <mergeCell ref="D6:D7"/>
    <mergeCell ref="D8:D9"/>
    <mergeCell ref="E2:G3"/>
    <mergeCell ref="E4:G5"/>
    <mergeCell ref="E6:G7"/>
    <mergeCell ref="E8:G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98" t="s">
        <v>493</v>
      </c>
      <c r="B1" s="99"/>
      <c r="C1" s="99"/>
      <c r="D1" s="99"/>
      <c r="E1" s="99"/>
      <c r="F1" s="99"/>
      <c r="G1" s="99"/>
      <c r="H1" s="99"/>
      <c r="I1" s="99"/>
    </row>
    <row r="2" spans="1:10" ht="12.75">
      <c r="A2" s="69" t="s">
        <v>1</v>
      </c>
      <c r="B2" s="62"/>
      <c r="C2" s="49" t="s">
        <v>300</v>
      </c>
      <c r="D2" s="50"/>
      <c r="E2" s="58" t="s">
        <v>461</v>
      </c>
      <c r="F2" s="58" t="s">
        <v>466</v>
      </c>
      <c r="G2" s="62"/>
      <c r="H2" s="58" t="s">
        <v>527</v>
      </c>
      <c r="I2" s="91"/>
      <c r="J2" s="23"/>
    </row>
    <row r="3" spans="1:10" ht="12.75">
      <c r="A3" s="70"/>
      <c r="B3" s="59"/>
      <c r="C3" s="73"/>
      <c r="D3" s="73"/>
      <c r="E3" s="59"/>
      <c r="F3" s="59"/>
      <c r="G3" s="59"/>
      <c r="H3" s="59"/>
      <c r="I3" s="64"/>
      <c r="J3" s="23"/>
    </row>
    <row r="4" spans="1:10" ht="12.75">
      <c r="A4" s="71" t="s">
        <v>2</v>
      </c>
      <c r="B4" s="59"/>
      <c r="C4" s="60"/>
      <c r="D4" s="59"/>
      <c r="E4" s="60" t="s">
        <v>462</v>
      </c>
      <c r="F4" s="60" t="s">
        <v>467</v>
      </c>
      <c r="G4" s="59"/>
      <c r="H4" s="60" t="s">
        <v>527</v>
      </c>
      <c r="I4" s="92"/>
      <c r="J4" s="23"/>
    </row>
    <row r="5" spans="1:10" ht="12.75">
      <c r="A5" s="70"/>
      <c r="B5" s="59"/>
      <c r="C5" s="59"/>
      <c r="D5" s="59"/>
      <c r="E5" s="59"/>
      <c r="F5" s="59"/>
      <c r="G5" s="59"/>
      <c r="H5" s="59"/>
      <c r="I5" s="64"/>
      <c r="J5" s="23"/>
    </row>
    <row r="6" spans="1:10" ht="12.75">
      <c r="A6" s="71" t="s">
        <v>3</v>
      </c>
      <c r="B6" s="59"/>
      <c r="C6" s="60" t="s">
        <v>301</v>
      </c>
      <c r="D6" s="59"/>
      <c r="E6" s="60" t="s">
        <v>463</v>
      </c>
      <c r="F6" s="60"/>
      <c r="G6" s="59"/>
      <c r="H6" s="60" t="s">
        <v>527</v>
      </c>
      <c r="I6" s="92"/>
      <c r="J6" s="23"/>
    </row>
    <row r="7" spans="1:10" ht="12.75">
      <c r="A7" s="70"/>
      <c r="B7" s="59"/>
      <c r="C7" s="59"/>
      <c r="D7" s="59"/>
      <c r="E7" s="59"/>
      <c r="F7" s="59"/>
      <c r="G7" s="59"/>
      <c r="H7" s="59"/>
      <c r="I7" s="64"/>
      <c r="J7" s="23"/>
    </row>
    <row r="8" spans="1:10" ht="12.75">
      <c r="A8" s="71" t="s">
        <v>442</v>
      </c>
      <c r="B8" s="59"/>
      <c r="C8" s="66"/>
      <c r="D8" s="59"/>
      <c r="E8" s="60" t="s">
        <v>443</v>
      </c>
      <c r="F8" s="59"/>
      <c r="G8" s="59"/>
      <c r="H8" s="60" t="s">
        <v>528</v>
      </c>
      <c r="I8" s="92" t="s">
        <v>157</v>
      </c>
      <c r="J8" s="23"/>
    </row>
    <row r="9" spans="1:10" ht="12.75">
      <c r="A9" s="70"/>
      <c r="B9" s="59"/>
      <c r="C9" s="59"/>
      <c r="D9" s="59"/>
      <c r="E9" s="59"/>
      <c r="F9" s="59"/>
      <c r="G9" s="59"/>
      <c r="H9" s="59"/>
      <c r="I9" s="64"/>
      <c r="J9" s="23"/>
    </row>
    <row r="10" spans="1:10" ht="12.75">
      <c r="A10" s="71" t="s">
        <v>4</v>
      </c>
      <c r="B10" s="59"/>
      <c r="C10" s="60"/>
      <c r="D10" s="59"/>
      <c r="E10" s="60" t="s">
        <v>464</v>
      </c>
      <c r="F10" s="60" t="s">
        <v>468</v>
      </c>
      <c r="G10" s="59"/>
      <c r="H10" s="60" t="s">
        <v>529</v>
      </c>
      <c r="I10" s="93">
        <v>40892</v>
      </c>
      <c r="J10" s="23"/>
    </row>
    <row r="11" spans="1:10" ht="12.75">
      <c r="A11" s="100"/>
      <c r="B11" s="97"/>
      <c r="C11" s="97"/>
      <c r="D11" s="97"/>
      <c r="E11" s="97"/>
      <c r="F11" s="97"/>
      <c r="G11" s="97"/>
      <c r="H11" s="97"/>
      <c r="I11" s="94"/>
      <c r="J11" s="23"/>
    </row>
    <row r="12" spans="1:9" ht="23.25" customHeight="1">
      <c r="A12" s="95" t="s">
        <v>494</v>
      </c>
      <c r="B12" s="96"/>
      <c r="C12" s="96"/>
      <c r="D12" s="96"/>
      <c r="E12" s="96"/>
      <c r="F12" s="96"/>
      <c r="G12" s="96"/>
      <c r="H12" s="96"/>
      <c r="I12" s="96"/>
    </row>
    <row r="13" spans="1:10" ht="26.25" customHeight="1">
      <c r="A13" s="39" t="s">
        <v>495</v>
      </c>
      <c r="B13" s="89" t="s">
        <v>506</v>
      </c>
      <c r="C13" s="90"/>
      <c r="D13" s="39" t="s">
        <v>508</v>
      </c>
      <c r="E13" s="89" t="s">
        <v>515</v>
      </c>
      <c r="F13" s="90"/>
      <c r="G13" s="39" t="s">
        <v>516</v>
      </c>
      <c r="H13" s="89" t="s">
        <v>530</v>
      </c>
      <c r="I13" s="90"/>
      <c r="J13" s="23"/>
    </row>
    <row r="14" spans="1:10" ht="15" customHeight="1">
      <c r="A14" s="40" t="s">
        <v>496</v>
      </c>
      <c r="B14" s="44" t="s">
        <v>507</v>
      </c>
      <c r="C14" s="45"/>
      <c r="D14" s="85" t="s">
        <v>509</v>
      </c>
      <c r="E14" s="86"/>
      <c r="F14" s="45"/>
      <c r="G14" s="85" t="s">
        <v>517</v>
      </c>
      <c r="H14" s="86"/>
      <c r="I14" s="45"/>
      <c r="J14" s="23"/>
    </row>
    <row r="15" spans="1:10" ht="15" customHeight="1">
      <c r="A15" s="41"/>
      <c r="B15" s="44" t="s">
        <v>465</v>
      </c>
      <c r="C15" s="45"/>
      <c r="D15" s="85"/>
      <c r="E15" s="86"/>
      <c r="F15" s="45"/>
      <c r="G15" s="85" t="s">
        <v>518</v>
      </c>
      <c r="H15" s="86"/>
      <c r="I15" s="45"/>
      <c r="J15" s="23"/>
    </row>
    <row r="16" spans="1:10" ht="15" customHeight="1">
      <c r="A16" s="40" t="s">
        <v>497</v>
      </c>
      <c r="B16" s="44" t="s">
        <v>507</v>
      </c>
      <c r="C16" s="45"/>
      <c r="D16" s="85" t="s">
        <v>510</v>
      </c>
      <c r="E16" s="86"/>
      <c r="F16" s="45"/>
      <c r="G16" s="85" t="s">
        <v>519</v>
      </c>
      <c r="H16" s="86"/>
      <c r="I16" s="45"/>
      <c r="J16" s="23"/>
    </row>
    <row r="17" spans="1:10" ht="15" customHeight="1">
      <c r="A17" s="41"/>
      <c r="B17" s="44" t="s">
        <v>465</v>
      </c>
      <c r="C17" s="45"/>
      <c r="D17" s="85"/>
      <c r="E17" s="86"/>
      <c r="F17" s="48"/>
      <c r="G17" s="85" t="s">
        <v>520</v>
      </c>
      <c r="H17" s="86"/>
      <c r="I17" s="45"/>
      <c r="J17" s="23"/>
    </row>
    <row r="18" spans="1:10" ht="15" customHeight="1">
      <c r="A18" s="40" t="s">
        <v>498</v>
      </c>
      <c r="B18" s="44" t="s">
        <v>507</v>
      </c>
      <c r="C18" s="45"/>
      <c r="D18" s="85"/>
      <c r="E18" s="86"/>
      <c r="F18" s="48"/>
      <c r="G18" s="85" t="s">
        <v>521</v>
      </c>
      <c r="H18" s="86"/>
      <c r="I18" s="45"/>
      <c r="J18" s="23"/>
    </row>
    <row r="19" spans="1:10" ht="15" customHeight="1">
      <c r="A19" s="41"/>
      <c r="B19" s="44" t="s">
        <v>465</v>
      </c>
      <c r="C19" s="45"/>
      <c r="D19" s="85"/>
      <c r="E19" s="86"/>
      <c r="F19" s="48"/>
      <c r="G19" s="85" t="s">
        <v>522</v>
      </c>
      <c r="H19" s="86"/>
      <c r="I19" s="45"/>
      <c r="J19" s="23"/>
    </row>
    <row r="20" spans="1:10" ht="15" customHeight="1">
      <c r="A20" s="87" t="s">
        <v>306</v>
      </c>
      <c r="B20" s="88"/>
      <c r="C20" s="45"/>
      <c r="D20" s="85"/>
      <c r="E20" s="86"/>
      <c r="F20" s="48"/>
      <c r="G20" s="85"/>
      <c r="H20" s="86"/>
      <c r="I20" s="48"/>
      <c r="J20" s="23"/>
    </row>
    <row r="21" spans="1:10" ht="15" customHeight="1">
      <c r="A21" s="87" t="s">
        <v>499</v>
      </c>
      <c r="B21" s="88"/>
      <c r="C21" s="45"/>
      <c r="D21" s="85"/>
      <c r="E21" s="86"/>
      <c r="F21" s="48"/>
      <c r="G21" s="85"/>
      <c r="H21" s="86"/>
      <c r="I21" s="48"/>
      <c r="J21" s="23"/>
    </row>
    <row r="22" spans="1:10" ht="16.5" customHeight="1">
      <c r="A22" s="87" t="s">
        <v>500</v>
      </c>
      <c r="B22" s="88"/>
      <c r="C22" s="45"/>
      <c r="D22" s="87" t="s">
        <v>511</v>
      </c>
      <c r="E22" s="88"/>
      <c r="F22" s="45"/>
      <c r="G22" s="87" t="s">
        <v>523</v>
      </c>
      <c r="H22" s="88"/>
      <c r="I22" s="45"/>
      <c r="J22" s="23"/>
    </row>
    <row r="23" spans="1:9" ht="12.75">
      <c r="A23" s="42"/>
      <c r="B23" s="42"/>
      <c r="C23" s="42"/>
      <c r="D23" s="7"/>
      <c r="E23" s="7"/>
      <c r="F23" s="7"/>
      <c r="G23" s="7"/>
      <c r="H23" s="7"/>
      <c r="I23" s="7"/>
    </row>
    <row r="24" spans="1:9" ht="15" customHeight="1">
      <c r="A24" s="80" t="s">
        <v>501</v>
      </c>
      <c r="B24" s="81"/>
      <c r="C24" s="46"/>
      <c r="D24" s="47"/>
      <c r="E24" s="17"/>
      <c r="F24" s="17"/>
      <c r="G24" s="17"/>
      <c r="H24" s="17"/>
      <c r="I24" s="17"/>
    </row>
    <row r="25" spans="1:10" ht="15" customHeight="1">
      <c r="A25" s="80" t="s">
        <v>502</v>
      </c>
      <c r="B25" s="81"/>
      <c r="C25" s="46"/>
      <c r="D25" s="80" t="s">
        <v>512</v>
      </c>
      <c r="E25" s="81"/>
      <c r="F25" s="46"/>
      <c r="G25" s="80" t="s">
        <v>524</v>
      </c>
      <c r="H25" s="81"/>
      <c r="I25" s="46"/>
      <c r="J25" s="23"/>
    </row>
    <row r="26" spans="1:10" ht="15" customHeight="1">
      <c r="A26" s="80" t="s">
        <v>503</v>
      </c>
      <c r="B26" s="81"/>
      <c r="C26" s="46"/>
      <c r="D26" s="80" t="s">
        <v>513</v>
      </c>
      <c r="E26" s="81"/>
      <c r="F26" s="46"/>
      <c r="G26" s="80" t="s">
        <v>525</v>
      </c>
      <c r="H26" s="81"/>
      <c r="I26" s="46"/>
      <c r="J26" s="23"/>
    </row>
    <row r="27" spans="1:9" ht="12.75">
      <c r="A27" s="43"/>
      <c r="B27" s="43"/>
      <c r="C27" s="43"/>
      <c r="D27" s="43"/>
      <c r="E27" s="43"/>
      <c r="F27" s="43"/>
      <c r="G27" s="43"/>
      <c r="H27" s="43"/>
      <c r="I27" s="43"/>
    </row>
    <row r="28" spans="1:10" ht="14.25" customHeight="1">
      <c r="A28" s="82" t="s">
        <v>504</v>
      </c>
      <c r="B28" s="83"/>
      <c r="C28" s="84"/>
      <c r="D28" s="82" t="s">
        <v>514</v>
      </c>
      <c r="E28" s="83"/>
      <c r="F28" s="84"/>
      <c r="G28" s="82" t="s">
        <v>526</v>
      </c>
      <c r="H28" s="83"/>
      <c r="I28" s="84"/>
      <c r="J28" s="24"/>
    </row>
    <row r="29" spans="1:10" ht="14.25" customHeight="1">
      <c r="A29" s="74"/>
      <c r="B29" s="75"/>
      <c r="C29" s="76"/>
      <c r="D29" s="74"/>
      <c r="E29" s="75"/>
      <c r="F29" s="76"/>
      <c r="G29" s="74"/>
      <c r="H29" s="75"/>
      <c r="I29" s="76"/>
      <c r="J29" s="24"/>
    </row>
    <row r="30" spans="1:10" ht="14.25" customHeight="1">
      <c r="A30" s="74"/>
      <c r="B30" s="75"/>
      <c r="C30" s="76"/>
      <c r="D30" s="74"/>
      <c r="E30" s="75"/>
      <c r="F30" s="76"/>
      <c r="G30" s="74"/>
      <c r="H30" s="75"/>
      <c r="I30" s="76"/>
      <c r="J30" s="24"/>
    </row>
    <row r="31" spans="1:10" ht="14.25" customHeight="1">
      <c r="A31" s="74"/>
      <c r="B31" s="75"/>
      <c r="C31" s="76"/>
      <c r="D31" s="74"/>
      <c r="E31" s="75"/>
      <c r="F31" s="76"/>
      <c r="G31" s="74"/>
      <c r="H31" s="75"/>
      <c r="I31" s="76"/>
      <c r="J31" s="24"/>
    </row>
    <row r="32" spans="1:10" ht="14.25" customHeight="1">
      <c r="A32" s="77" t="s">
        <v>505</v>
      </c>
      <c r="B32" s="78"/>
      <c r="C32" s="79"/>
      <c r="D32" s="77" t="s">
        <v>505</v>
      </c>
      <c r="E32" s="78"/>
      <c r="F32" s="79"/>
      <c r="G32" s="77" t="s">
        <v>505</v>
      </c>
      <c r="H32" s="78"/>
      <c r="I32" s="79"/>
      <c r="J32" s="24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D29:F29"/>
    <mergeCell ref="D30:F30"/>
    <mergeCell ref="D31:F31"/>
    <mergeCell ref="D32:F3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created xsi:type="dcterms:W3CDTF">2011-12-16T11:42:05Z</dcterms:created>
  <dcterms:modified xsi:type="dcterms:W3CDTF">2011-12-20T13:19:13Z</dcterms:modified>
  <cp:category/>
  <cp:version/>
  <cp:contentType/>
  <cp:contentStatus/>
</cp:coreProperties>
</file>