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930" windowWidth="20955" windowHeight="10755" activeTab="0"/>
  </bookViews>
  <sheets>
    <sheet name="Rekapitulace stavby" sheetId="1" r:id="rId1"/>
    <sheet name="1538 - Obřadní síň - opra..." sheetId="2" r:id="rId2"/>
    <sheet name="Pokyny pro vyplnění" sheetId="3" r:id="rId3"/>
  </sheets>
  <definedNames>
    <definedName name="_xlnm._FilterDatabase" localSheetId="1" hidden="1">'1538 - Obřadní síň - opra...'!$C$77:$K$77</definedName>
    <definedName name="_xlnm.Print_Titles" localSheetId="1">'1538 - Obřadní síň - opra...'!$77:$77</definedName>
    <definedName name="_xlnm.Print_Titles" localSheetId="0">'Rekapitulace stavby'!$49:$49</definedName>
    <definedName name="_xlnm.Print_Area" localSheetId="1">'1538 - Obřadní síň - opra...'!$C$4:$J$34,'1538 - Obřadní síň - opra...'!$C$40:$J$61,'1538 - Obřadní síň - opra...'!$C$67:$K$145</definedName>
    <definedName name="_xlnm.Print_Area" localSheetId="2">'Pokyny pro vyplnění'!$B$2:$K$69,'Pokyny pro vyplnění'!$B$72:$K$116,'Pokyny pro vyplnění'!$B$119:$K$184,'Pokyny pro vyplnění'!$B$187:$K$207</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<sst xmlns="http://schemas.openxmlformats.org/spreadsheetml/2006/main" count="1192" uniqueCount="415">
  <si>
    <t>Export VZ</t>
  </si>
  <si>
    <t>List obsahuje:</t>
  </si>
  <si>
    <t>3.0</t>
  </si>
  <si>
    <t>False</t>
  </si>
  <si>
    <t>{1AF1F41A-2310-4B67-BB9F-5D5D0070459A}</t>
  </si>
  <si>
    <t>&gt;&gt;  skryté sloupce  &lt;&lt;</t>
  </si>
  <si>
    <t>0,01</t>
  </si>
  <si>
    <t>21</t>
  </si>
  <si>
    <t>15</t>
  </si>
  <si>
    <t>REKAPITULACE STAVBY</t>
  </si>
  <si>
    <t>v ---  níže se nacházejí doplnkové a pomocné údaje k sestavám  --- v</t>
  </si>
  <si>
    <t>Návod na vyplnění</t>
  </si>
  <si>
    <t>0,001</t>
  </si>
  <si>
    <t>Kód:</t>
  </si>
  <si>
    <t>1538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</si>
  <si>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</si>
  <si>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</si>
  <si>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Obřadní síň - oprava střechy</t>
  </si>
  <si>
    <t>0,1</t>
  </si>
  <si>
    <t>KSO:</t>
  </si>
  <si>
    <t>CC-CZ:</t>
  </si>
  <si>
    <t>1</t>
  </si>
  <si>
    <t>Místo:</t>
  </si>
  <si>
    <t>Kolín V, Ke Hřbitovu 1540</t>
  </si>
  <si>
    <t>Datum:</t>
  </si>
  <si>
    <t>14.05.2015</t>
  </si>
  <si>
    <t>10</t>
  </si>
  <si>
    <t>100</t>
  </si>
  <si>
    <t>Zadavatel:</t>
  </si>
  <si>
    <t>IČ:</t>
  </si>
  <si>
    <t>Město Kolín, Karlovo náměstí 78, Kolín I</t>
  </si>
  <si>
    <t>DIČ:</t>
  </si>
  <si>
    <t>Uchazeč:</t>
  </si>
  <si>
    <t>Vyplň údaj</t>
  </si>
  <si>
    <t>Projektant:</t>
  </si>
  <si>
    <t>27210341</t>
  </si>
  <si>
    <t>AZ PROJECT spol. s r.o., Plynárenská 830, Kolín IV</t>
  </si>
  <si>
    <t>CZ27210341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</si>
  <si>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</si>
  <si>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</si>
  <si>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</si>
  <si>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</si>
  <si>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</si>
  <si>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</si>
  <si>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</si>
  <si>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</si>
  <si>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</si>
  <si>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</si>
  <si>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</si>
  <si>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</si>
  <si>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</si>
  <si>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</si>
  <si>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</si>
  <si>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</si>
  <si>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</si>
  <si>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</si>
  <si>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</si>
  <si>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</si>
  <si>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</si>
  <si>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</si>
  <si>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</si>
  <si>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</si>
  <si>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</si>
  <si>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</si>
  <si>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</si>
  <si>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</si>
  <si>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</si>
  <si>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</si>
  <si>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</si>
  <si>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</si>
  <si>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</si>
  <si>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</si>
  <si>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</si>
  <si>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</si>
  <si>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</si>
  <si>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</si>
  <si>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</si>
  <si>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</si>
  <si>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</si>
  <si>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</si>
  <si>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</si>
  <si>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</si>
  <si>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</si>
  <si>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</si>
  <si>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</si>
  <si>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</si>
  <si>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</si>
  <si>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</si>
  <si>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9 - Ostatní konstrukce a práce-bourání</t>
  </si>
  <si>
    <t xml:space="preserve">      99 - Přesun hmot</t>
  </si>
  <si>
    <t xml:space="preserve">    997 - Přesun sutě</t>
  </si>
  <si>
    <t>PSV - Práce a dodávky PSV</t>
  </si>
  <si>
    <t xml:space="preserve">    711 - Izolace proti vodě, vlhkosti a plynům</t>
  </si>
  <si>
    <t xml:space="preserve">    713 - Izolace tepelné</t>
  </si>
  <si>
    <t xml:space="preserve">    721 - Zdravotechnika </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</si>
  <si>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</si>
  <si>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</si>
  <si>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</si>
  <si>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</si>
  <si>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</si>
  <si>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</si>
  <si>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</si>
  <si>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</si>
  <si>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</si>
  <si>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</si>
  <si>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</si>
  <si>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</si>
  <si>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</si>
  <si>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</si>
  <si>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</si>
  <si>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</si>
  <si>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</si>
  <si>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</si>
  <si>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9</t>
  </si>
  <si>
    <t>Ostatní konstrukce a práce-bourání</t>
  </si>
  <si>
    <t>K</t>
  </si>
  <si>
    <t>9529021R1</t>
  </si>
  <si>
    <t>Odbroušení nesourodé vrstvy</t>
  </si>
  <si>
    <t>m2</t>
  </si>
  <si>
    <t>4</t>
  </si>
  <si>
    <t>465903282</t>
  </si>
  <si>
    <t>PP</t>
  </si>
  <si>
    <t>PSC</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</si>
  <si>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</si>
  <si>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VV</t>
  </si>
  <si>
    <t>158+181+153+103</t>
  </si>
  <si>
    <t>952902501</t>
  </si>
  <si>
    <t>Čištění střešních nebo nadstřešních konstrukcí plochých střech budov</t>
  </si>
  <si>
    <t>CS ÚRS 2013 01</t>
  </si>
  <si>
    <t>171192508</t>
  </si>
  <si>
    <t>99</t>
  </si>
  <si>
    <t>Přesun hmot</t>
  </si>
  <si>
    <t>3</t>
  </si>
  <si>
    <t>997002611</t>
  </si>
  <si>
    <t>Nakládání suti a vybouraných hmot</t>
  </si>
  <si>
    <t>t</t>
  </si>
  <si>
    <t>1090531398</t>
  </si>
  <si>
    <t>997013111</t>
  </si>
  <si>
    <t>Vnitrostaveništní doprava suti a vybouraných hmot pro budovy v do 6 m s použitím mechanizace</t>
  </si>
  <si>
    <t>1180057343</t>
  </si>
  <si>
    <t>5</t>
  </si>
  <si>
    <t>997013501</t>
  </si>
  <si>
    <t>Odvoz suti na skládku a vybouraných hmot nebo meziskládku do 1 km se složením</t>
  </si>
  <si>
    <t>987930639</t>
  </si>
  <si>
    <t>6</t>
  </si>
  <si>
    <t>997013509</t>
  </si>
  <si>
    <t>Příplatek k odvozu suti a vybouraných hmot na skládku ZKD 1 km přes 1 km</t>
  </si>
  <si>
    <t>-2025549044</t>
  </si>
  <si>
    <t>0,308*19</t>
  </si>
  <si>
    <t>7</t>
  </si>
  <si>
    <t>997013831</t>
  </si>
  <si>
    <t>Poplatek za uložení stavebního směsného odpadu na skládce (skládkovné)</t>
  </si>
  <si>
    <t>366837902</t>
  </si>
  <si>
    <t>997</t>
  </si>
  <si>
    <t>Přesun sutě</t>
  </si>
  <si>
    <t>8</t>
  </si>
  <si>
    <t>997013822</t>
  </si>
  <si>
    <t>Poplatek za uložení stavebního odpadu nebezp. na skládce (skládkovné)</t>
  </si>
  <si>
    <t>CS ÚRS 2015 01</t>
  </si>
  <si>
    <t>275145885</t>
  </si>
  <si>
    <t xml:space="preserve">Poplatek za uložení stavebního odpadu na skládce (skládkovné) </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</si>
  <si>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</si>
  <si>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</si>
  <si>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</si>
  <si>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711</t>
  </si>
  <si>
    <t>Izolace proti vodě, vlhkosti a plynům</t>
  </si>
  <si>
    <t>711111001</t>
  </si>
  <si>
    <t>Provedení izolace proti zemní vlhkosti vodorovné za studena nátěrem penetračním</t>
  </si>
  <si>
    <t>16</t>
  </si>
  <si>
    <t>1219147815</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</si>
  <si>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</si>
  <si>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</si>
  <si>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158+170+103+101+181+170+103</t>
  </si>
  <si>
    <t>M</t>
  </si>
  <si>
    <t>111631500</t>
  </si>
  <si>
    <t>lak asfaltový ALP/9 bal 9 kg</t>
  </si>
  <si>
    <t>32</t>
  </si>
  <si>
    <t>-2037171538</t>
  </si>
  <si>
    <t>výrobky asfaltové izolační a zálivkové hmoty asfalty oxidované stavebně-izolační k penetraci suchých a očištěných podkladů pod asfaltové izolační krytiny a izolace ALP/9 bal 9 kg</t>
  </si>
  <si>
    <t>P</t>
  </si>
  <si>
    <t>Poznámka k položce:
Spotřeba 0,3-0,4kg/m2 dle povrchu, ředidlo technický benzín</t>
  </si>
  <si>
    <t>158*0,0003 'Přepočtené koeficientem množství</t>
  </si>
  <si>
    <t>11</t>
  </si>
  <si>
    <t>245525770</t>
  </si>
  <si>
    <t xml:space="preserve">penetrace akrylát </t>
  </si>
  <si>
    <t>-498100331</t>
  </si>
  <si>
    <t>materiály pomocné chemické pro výrobu stavební a pro příbuzné obory penetrace podkladů Axilat  - Sokrat 2804   bal. 45 kg</t>
  </si>
  <si>
    <t>(181+170+103+100)/7,5/1000</t>
  </si>
  <si>
    <t>12</t>
  </si>
  <si>
    <t>998711201</t>
  </si>
  <si>
    <t>Přesun hmot procentní pro izolace proti vodě, vlhkosti a plynům v objektech v do 6 m</t>
  </si>
  <si>
    <t>%</t>
  </si>
  <si>
    <t>330532800</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</si>
  <si>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</si>
  <si>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</si>
  <si>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</si>
  <si>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</si>
  <si>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13</t>
  </si>
  <si>
    <t>7131308R2</t>
  </si>
  <si>
    <t>Odstranění stávající pěny - ochoz</t>
  </si>
  <si>
    <t>915544753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</si>
  <si>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</si>
  <si>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14</t>
  </si>
  <si>
    <t>713141111</t>
  </si>
  <si>
    <t>Montáž izolace tepelné střech plochých lepené asfaltem plně 1 vrstva rohoží, pásů, dílců, desek</t>
  </si>
  <si>
    <t>-2113046213</t>
  </si>
  <si>
    <t>Montáž tepelné izolace střech plochých rohožemi, pásy, deskami, dílci, bloky (izolační materiál ve specifikaci) přilepenými asfaltem za horka zplna, jednovrstvá</t>
  </si>
  <si>
    <t xml:space="preserve">Poznámka k souboru cen:
1. Množství tepelné izolace střech plochých atikovými pásky k ceně -1211 se určuje v m projektované     délky obložení (bez přesahů) na obvodu ploché střechy. </t>
  </si>
  <si>
    <t>170+103</t>
  </si>
  <si>
    <t>283758830</t>
  </si>
  <si>
    <t>deska z pěnového polystyrenu spádová,EPS 100 Z střední tl. 80 mm</t>
  </si>
  <si>
    <t>614514250</t>
  </si>
  <si>
    <t>desky z lehčených plastů desky z pěnového polystyrénu - samozhášivého typ EPS 100Z (EPS 100S), objemová hmotnost 20 - 25 kg/m3 tepelně izolační desky pro izolace s vysokými nároky na pevnost v tlaku a ohybu (vysoce zatížené podlahy,střechy apod.) rozměr 1000 x 500 mm, lambda=0,037 [W / m K] 80 mm</t>
  </si>
  <si>
    <t>Poznámka k položce:
lambda=0,037 [W / m K]</t>
  </si>
  <si>
    <t>713143111</t>
  </si>
  <si>
    <t>Střešní tepelně-hydroizolační systém ze stříkané tvrdé PUR pěny tl 30 mm s 2* akrylátovou UV vrstvou</t>
  </si>
  <si>
    <t>-1778487253</t>
  </si>
  <si>
    <t>Střešní tepelně-hydroizolační systém PUR z tvrdé stříkané pěny objemové hmotnosti 60 kg/m2 tloušťka vrsty 30 mm s ochrannou UV vrstvou akrylátovou dvojnásobnou</t>
  </si>
  <si>
    <t xml:space="preserve">Poznámka k souboru cen:
1. Ceny jsou určeny pro ploché střechy sklonu do 12 st.. 2. Měrnou jednotkou je m2 rozvinuté plochy střechy. 3. V cenách nejsou započteny náklady na přípravu podkladu a penetrační nátěr. </t>
  </si>
  <si>
    <t>158+181+170+103+101</t>
  </si>
  <si>
    <t>17</t>
  </si>
  <si>
    <t>998713201</t>
  </si>
  <si>
    <t>Přesun hmot procentní pro izolace tepelné v objektech v do 6 m</t>
  </si>
  <si>
    <t>-2406422</t>
  </si>
  <si>
    <t>721</t>
  </si>
  <si>
    <t xml:space="preserve">Zdravotechnika </t>
  </si>
  <si>
    <t>18</t>
  </si>
  <si>
    <t>721210822</t>
  </si>
  <si>
    <t>Demontáž vpustí střešních DN 100</t>
  </si>
  <si>
    <t>kus</t>
  </si>
  <si>
    <t>-1773944788</t>
  </si>
  <si>
    <t>19</t>
  </si>
  <si>
    <t>72123311R</t>
  </si>
  <si>
    <t xml:space="preserve">Střešní vtok pro ploché střechy s manžetou-vodorovná, napojení na klemp. kce, dozdění </t>
  </si>
  <si>
    <t>416073846</t>
  </si>
  <si>
    <t>20</t>
  </si>
  <si>
    <t>721273152</t>
  </si>
  <si>
    <t>Hlavice ventilační polypropylen PP DN 75</t>
  </si>
  <si>
    <t>1634026247</t>
  </si>
  <si>
    <t>Ventilační hlavice z polypropylenu (PP) DN 75 (HL 807)</t>
  </si>
  <si>
    <t>998721201</t>
  </si>
  <si>
    <t>Přesun hmot procentní pro vnitřní kanalizace v objektech v do 6 m</t>
  </si>
  <si>
    <t>182140530</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</si>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</sst>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4">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i/>
      <sz val="8"/>
      <color indexed="12"/>
      <name val="Trebuchet MS"/>
      <family val="0"/>
    </font>
    <font>
      <i/>
      <sz val="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7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0" xfId="0" applyFont="1" applyAlignment="1">
      <alignment horizontal="left" vertical="center"/>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0" fillId="35" borderId="0" xfId="0" applyFill="1" applyAlignment="1">
      <alignment horizontal="left" vertical="center"/>
    </xf>
    <xf numFmtId="0" fontId="9" fillId="35" borderId="17" xfId="0" applyFont="1" applyFill="1" applyBorder="1" applyAlignment="1">
      <alignment horizontal="left" vertical="center"/>
    </xf>
    <xf numFmtId="0" fontId="0" fillId="35" borderId="18" xfId="0" applyFill="1" applyBorder="1" applyAlignment="1">
      <alignment horizontal="left" vertical="center"/>
    </xf>
    <xf numFmtId="0" fontId="9" fillId="35" borderId="18" xfId="0" applyFont="1" applyFill="1" applyBorder="1" applyAlignment="1">
      <alignment horizontal="center" vertical="center"/>
    </xf>
    <xf numFmtId="164" fontId="9" fillId="35" borderId="18" xfId="0" applyNumberFormat="1" applyFont="1" applyFill="1" applyBorder="1" applyAlignment="1">
      <alignment horizontal="right" vertical="center"/>
    </xf>
    <xf numFmtId="0" fontId="0" fillId="35"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NumberFormat="1"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7" fillId="35"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14" fillId="0" borderId="0" xfId="0" applyFont="1" applyAlignment="1">
      <alignment horizontal="left" vertical="center"/>
    </xf>
    <xf numFmtId="164" fontId="14" fillId="0" borderId="0" xfId="0" applyNumberFormat="1" applyFont="1" applyAlignment="1">
      <alignment horizontal="right" vertical="center"/>
    </xf>
    <xf numFmtId="0" fontId="9" fillId="0" borderId="0" xfId="0" applyFont="1" applyAlignment="1">
      <alignment horizontal="center" vertical="center"/>
    </xf>
    <xf numFmtId="164" fontId="13" fillId="0" borderId="24" xfId="0" applyNumberFormat="1" applyFont="1" applyBorder="1" applyAlignment="1">
      <alignment horizontal="right" vertical="center"/>
    </xf>
    <xf numFmtId="164" fontId="13" fillId="0" borderId="0" xfId="0" applyNumberFormat="1" applyFont="1" applyAlignment="1">
      <alignment horizontal="right" vertical="center"/>
    </xf>
    <xf numFmtId="167" fontId="13" fillId="0" borderId="0" xfId="0" applyNumberFormat="1" applyFont="1" applyAlignment="1">
      <alignment horizontal="right" vertical="center"/>
    </xf>
    <xf numFmtId="164" fontId="13" fillId="0" borderId="25" xfId="0" applyNumberFormat="1" applyFont="1" applyBorder="1" applyAlignment="1">
      <alignment horizontal="righ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center" vertical="center"/>
    </xf>
    <xf numFmtId="164" fontId="19" fillId="0" borderId="31" xfId="0" applyNumberFormat="1" applyFont="1" applyBorder="1" applyAlignment="1">
      <alignment horizontal="right" vertical="center"/>
    </xf>
    <xf numFmtId="164" fontId="19" fillId="0" borderId="32" xfId="0" applyNumberFormat="1" applyFont="1" applyBorder="1" applyAlignment="1">
      <alignment horizontal="right" vertical="center"/>
    </xf>
    <xf numFmtId="167" fontId="19" fillId="0" borderId="32" xfId="0" applyNumberFormat="1" applyFont="1" applyBorder="1" applyAlignment="1">
      <alignment horizontal="right" vertical="center"/>
    </xf>
    <xf numFmtId="164" fontId="19" fillId="0" borderId="33" xfId="0" applyNumberFormat="1"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left" vertical="center"/>
    </xf>
    <xf numFmtId="0" fontId="10" fillId="0" borderId="0" xfId="0" applyFont="1" applyAlignment="1">
      <alignment horizontal="left" vertical="center"/>
    </xf>
    <xf numFmtId="164" fontId="11" fillId="0" borderId="0" xfId="0" applyNumberFormat="1" applyFont="1" applyAlignment="1">
      <alignment horizontal="right" vertical="center"/>
    </xf>
    <xf numFmtId="165" fontId="11" fillId="0" borderId="0" xfId="0" applyNumberFormat="1" applyFont="1" applyAlignment="1">
      <alignment horizontal="right" vertical="center"/>
    </xf>
    <xf numFmtId="0" fontId="9" fillId="35" borderId="18" xfId="0" applyFont="1" applyFill="1" applyBorder="1" applyAlignment="1">
      <alignment horizontal="right" vertical="center"/>
    </xf>
    <xf numFmtId="0" fontId="0" fillId="35" borderId="35" xfId="0" applyFill="1" applyBorder="1" applyAlignment="1">
      <alignment horizontal="left" vertical="center"/>
    </xf>
    <xf numFmtId="0" fontId="0" fillId="0" borderId="12" xfId="0" applyBorder="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right" vertical="center"/>
    </xf>
    <xf numFmtId="0" fontId="20" fillId="0" borderId="0" xfId="0" applyFont="1" applyAlignment="1">
      <alignment horizontal="left" vertical="center"/>
    </xf>
    <xf numFmtId="0" fontId="21" fillId="0" borderId="13" xfId="0" applyFont="1" applyBorder="1" applyAlignment="1">
      <alignment horizontal="left" vertical="center"/>
    </xf>
    <xf numFmtId="0" fontId="21" fillId="0" borderId="32" xfId="0" applyFont="1" applyBorder="1" applyAlignment="1">
      <alignment horizontal="left" vertical="center"/>
    </xf>
    <xf numFmtId="164" fontId="21" fillId="0" borderId="32" xfId="0" applyNumberFormat="1" applyFont="1" applyBorder="1" applyAlignment="1">
      <alignment horizontal="right" vertical="center"/>
    </xf>
    <xf numFmtId="0" fontId="21" fillId="0" borderId="14" xfId="0" applyFont="1" applyBorder="1" applyAlignment="1">
      <alignment horizontal="left" vertical="center"/>
    </xf>
    <xf numFmtId="0" fontId="22" fillId="0" borderId="0" xfId="0" applyFont="1" applyAlignment="1">
      <alignment horizontal="left" vertical="center"/>
    </xf>
    <xf numFmtId="0" fontId="23" fillId="0" borderId="13" xfId="0" applyFont="1" applyBorder="1" applyAlignment="1">
      <alignment horizontal="left" vertical="center"/>
    </xf>
    <xf numFmtId="0" fontId="23" fillId="0" borderId="32" xfId="0" applyFont="1" applyBorder="1" applyAlignment="1">
      <alignment horizontal="left" vertical="center"/>
    </xf>
    <xf numFmtId="164" fontId="23" fillId="0" borderId="32" xfId="0" applyNumberFormat="1" applyFont="1" applyBorder="1" applyAlignment="1">
      <alignment horizontal="right" vertical="center"/>
    </xf>
    <xf numFmtId="0" fontId="23"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35" borderId="27"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9" xfId="0" applyFont="1" applyFill="1" applyBorder="1" applyAlignment="1">
      <alignment horizontal="center" vertical="center" wrapText="1"/>
    </xf>
    <xf numFmtId="164" fontId="14" fillId="0" borderId="0" xfId="0" applyNumberFormat="1" applyFont="1" applyAlignment="1">
      <alignment horizontal="right"/>
    </xf>
    <xf numFmtId="167" fontId="24" fillId="0" borderId="22" xfId="0" applyNumberFormat="1" applyFont="1" applyBorder="1" applyAlignment="1">
      <alignment horizontal="right"/>
    </xf>
    <xf numFmtId="167" fontId="24" fillId="0" borderId="23" xfId="0" applyNumberFormat="1" applyFont="1" applyBorder="1" applyAlignment="1">
      <alignment horizontal="right"/>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lignment horizontal="left"/>
    </xf>
    <xf numFmtId="0" fontId="26" fillId="0" borderId="0" xfId="0" applyFont="1" applyAlignment="1">
      <alignment horizontal="left"/>
    </xf>
    <xf numFmtId="0" fontId="21" fillId="0" borderId="0" xfId="0" applyFont="1" applyAlignment="1">
      <alignment horizontal="left"/>
    </xf>
    <xf numFmtId="164" fontId="21" fillId="0" borderId="0" xfId="0" applyNumberFormat="1" applyFont="1" applyAlignment="1">
      <alignment horizontal="right"/>
    </xf>
    <xf numFmtId="0" fontId="26" fillId="0" borderId="24" xfId="0" applyFont="1" applyBorder="1" applyAlignment="1">
      <alignment horizontal="left"/>
    </xf>
    <xf numFmtId="167" fontId="26" fillId="0" borderId="0" xfId="0" applyNumberFormat="1" applyFont="1" applyAlignment="1">
      <alignment horizontal="right"/>
    </xf>
    <xf numFmtId="167" fontId="26" fillId="0" borderId="25" xfId="0" applyNumberFormat="1" applyFont="1" applyBorder="1" applyAlignment="1">
      <alignment horizontal="right"/>
    </xf>
    <xf numFmtId="164" fontId="26" fillId="0" borderId="0" xfId="0" applyNumberFormat="1" applyFont="1" applyAlignment="1">
      <alignment horizontal="right" vertical="center"/>
    </xf>
    <xf numFmtId="0" fontId="23" fillId="0" borderId="0" xfId="0" applyFont="1" applyAlignment="1">
      <alignment horizontal="left"/>
    </xf>
    <xf numFmtId="164" fontId="23" fillId="0" borderId="0" xfId="0" applyNumberFormat="1" applyFont="1" applyAlignment="1">
      <alignment horizontal="right"/>
    </xf>
    <xf numFmtId="0" fontId="0" fillId="0" borderId="36" xfId="0" applyFont="1" applyBorder="1" applyAlignment="1">
      <alignment horizontal="center" vertical="center"/>
    </xf>
    <xf numFmtId="49" fontId="0" fillId="0" borderId="36" xfId="0" applyNumberFormat="1"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NumberFormat="1" applyFont="1" applyBorder="1" applyAlignment="1">
      <alignment horizontal="right" vertical="center"/>
    </xf>
    <xf numFmtId="164" fontId="0" fillId="34" borderId="36" xfId="0" applyNumberFormat="1" applyFont="1" applyFill="1" applyBorder="1" applyAlignment="1">
      <alignment horizontal="right" vertical="center"/>
    </xf>
    <xf numFmtId="164" fontId="0" fillId="0" borderId="36" xfId="0" applyNumberFormat="1" applyFont="1" applyBorder="1" applyAlignment="1">
      <alignment horizontal="right" vertical="center"/>
    </xf>
    <xf numFmtId="0" fontId="11" fillId="34"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NumberFormat="1" applyFont="1" applyAlignment="1">
      <alignment horizontal="right" vertical="center"/>
    </xf>
    <xf numFmtId="167" fontId="11" fillId="0" borderId="25" xfId="0" applyNumberFormat="1" applyFont="1" applyBorder="1" applyAlignment="1">
      <alignment horizontal="right" vertical="center"/>
    </xf>
    <xf numFmtId="164" fontId="0" fillId="0" borderId="0" xfId="0" applyNumberFormat="1" applyFont="1" applyAlignment="1">
      <alignment horizontal="right"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top" wrapText="1"/>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168" fontId="30" fillId="0" borderId="0" xfId="0" applyNumberFormat="1" applyFont="1" applyAlignment="1">
      <alignment horizontal="righ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1" fillId="0" borderId="36" xfId="0" applyFont="1" applyBorder="1" applyAlignment="1">
      <alignment horizontal="center" vertical="center"/>
    </xf>
    <xf numFmtId="49" fontId="31" fillId="0" borderId="36" xfId="0" applyNumberFormat="1" applyFont="1" applyBorder="1" applyAlignment="1">
      <alignment horizontal="left" vertical="center" wrapText="1"/>
    </xf>
    <xf numFmtId="0" fontId="31" fillId="0" borderId="36" xfId="0" applyFont="1" applyBorder="1" applyAlignment="1">
      <alignment horizontal="left" vertical="center" wrapText="1"/>
    </xf>
    <xf numFmtId="0" fontId="31" fillId="0" borderId="36" xfId="0" applyFont="1" applyBorder="1" applyAlignment="1">
      <alignment horizontal="center" vertical="center" wrapText="1"/>
    </xf>
    <xf numFmtId="168" fontId="31" fillId="0" borderId="36" xfId="0" applyNumberFormat="1" applyFont="1" applyBorder="1" applyAlignment="1">
      <alignment horizontal="right" vertical="center"/>
    </xf>
    <xf numFmtId="164" fontId="31" fillId="34" borderId="36" xfId="0" applyNumberFormat="1" applyFont="1" applyFill="1" applyBorder="1" applyAlignment="1">
      <alignment horizontal="right" vertical="center"/>
    </xf>
    <xf numFmtId="164" fontId="31" fillId="0" borderId="36" xfId="0" applyNumberFormat="1" applyFont="1" applyBorder="1" applyAlignment="1">
      <alignment horizontal="right" vertical="center"/>
    </xf>
    <xf numFmtId="0" fontId="31" fillId="0" borderId="13" xfId="0" applyFont="1" applyBorder="1" applyAlignment="1">
      <alignment horizontal="left" vertical="center"/>
    </xf>
    <xf numFmtId="0" fontId="31" fillId="34" borderId="36" xfId="0" applyFont="1" applyFill="1" applyBorder="1" applyAlignment="1">
      <alignment horizontal="left" vertical="center" wrapText="1"/>
    </xf>
    <xf numFmtId="0" fontId="31" fillId="0" borderId="0" xfId="0" applyFont="1" applyAlignment="1">
      <alignment horizontal="center" vertical="center" wrapText="1"/>
    </xf>
    <xf numFmtId="168" fontId="0" fillId="34" borderId="36" xfId="0" applyNumberFormat="1" applyFont="1" applyFill="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57" fillId="33" borderId="0" xfId="36" applyFill="1" applyAlignment="1">
      <alignment horizontal="left" vertical="top"/>
    </xf>
    <xf numFmtId="0" fontId="72"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3"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3" fillId="33" borderId="0" xfId="36"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2"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3" xfId="0" applyFont="1" applyBorder="1" applyAlignment="1">
      <alignment horizontal="left" vertical="center"/>
    </xf>
    <xf numFmtId="0" fontId="18" fillId="0" borderId="43" xfId="0" applyFont="1" applyBorder="1" applyAlignment="1">
      <alignment horizontal="center" vertical="center"/>
    </xf>
    <xf numFmtId="0" fontId="15"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2"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3"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left"/>
    </xf>
    <xf numFmtId="0" fontId="15"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0" fontId="3" fillId="35" borderId="0" xfId="0" applyFont="1" applyFill="1" applyAlignment="1">
      <alignment horizontal="center" vertical="center"/>
    </xf>
    <xf numFmtId="0" fontId="0" fillId="0" borderId="0" xfId="0" applyFont="1" applyAlignment="1">
      <alignment horizontal="left" vertical="top"/>
    </xf>
    <xf numFmtId="0" fontId="7" fillId="35" borderId="17" xfId="0" applyFont="1" applyFill="1" applyBorder="1" applyAlignment="1">
      <alignment horizontal="center" vertical="center"/>
    </xf>
    <xf numFmtId="0" fontId="0" fillId="35" borderId="18" xfId="0" applyFill="1" applyBorder="1" applyAlignment="1">
      <alignment horizontal="left" vertical="center"/>
    </xf>
    <xf numFmtId="0" fontId="7" fillId="35" borderId="18" xfId="0" applyFont="1" applyFill="1" applyBorder="1" applyAlignment="1">
      <alignment horizontal="center" vertical="center"/>
    </xf>
    <xf numFmtId="0" fontId="7" fillId="35" borderId="18" xfId="0" applyFont="1" applyFill="1" applyBorder="1" applyAlignment="1">
      <alignment horizontal="right" vertical="center"/>
    </xf>
    <xf numFmtId="164" fontId="17" fillId="0" borderId="0" xfId="0" applyNumberFormat="1" applyFont="1" applyAlignment="1">
      <alignment horizontal="right" vertical="center"/>
    </xf>
    <xf numFmtId="0" fontId="17"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164" fontId="14" fillId="0" borderId="0" xfId="0" applyNumberFormat="1" applyFont="1" applyAlignment="1">
      <alignment horizontal="right" vertical="center"/>
    </xf>
    <xf numFmtId="0" fontId="14" fillId="0" borderId="0" xfId="0" applyFont="1" applyAlignment="1">
      <alignment horizontal="left" vertical="center"/>
    </xf>
    <xf numFmtId="0" fontId="9" fillId="35" borderId="18" xfId="0" applyFont="1" applyFill="1" applyBorder="1" applyAlignment="1">
      <alignment horizontal="left" vertical="center"/>
    </xf>
    <xf numFmtId="164" fontId="9" fillId="35" borderId="18" xfId="0" applyNumberFormat="1" applyFont="1" applyFill="1" applyBorder="1" applyAlignment="1">
      <alignment horizontal="right" vertical="center"/>
    </xf>
    <xf numFmtId="0" fontId="0" fillId="35" borderId="26" xfId="0" applyFill="1" applyBorder="1" applyAlignment="1">
      <alignment horizontal="left" vertical="center"/>
    </xf>
    <xf numFmtId="0" fontId="9" fillId="0" borderId="0" xfId="0" applyFont="1" applyAlignment="1">
      <alignment horizontal="left" vertical="center" wrapText="1"/>
    </xf>
    <xf numFmtId="0" fontId="0" fillId="0" borderId="0" xfId="0" applyFont="1" applyAlignment="1">
      <alignment horizontal="left" vertical="center"/>
    </xf>
    <xf numFmtId="166" fontId="7" fillId="0" borderId="0" xfId="0" applyNumberFormat="1" applyFont="1" applyAlignment="1">
      <alignment horizontal="left" vertical="top"/>
    </xf>
    <xf numFmtId="0" fontId="7" fillId="0" borderId="0" xfId="0" applyFont="1" applyAlignment="1">
      <alignment horizontal="left" vertical="center"/>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165" fontId="11" fillId="0" borderId="0" xfId="0" applyNumberFormat="1" applyFont="1" applyAlignment="1">
      <alignment horizontal="center" vertical="center"/>
    </xf>
    <xf numFmtId="0" fontId="11" fillId="0" borderId="0" xfId="0" applyFont="1" applyAlignment="1">
      <alignment horizontal="left" vertical="center"/>
    </xf>
    <xf numFmtId="164" fontId="8" fillId="0" borderId="0" xfId="0" applyNumberFormat="1" applyFont="1" applyAlignment="1">
      <alignment horizontal="right" vertical="center"/>
    </xf>
    <xf numFmtId="0" fontId="8" fillId="0" borderId="0" xfId="0" applyFont="1" applyAlignment="1">
      <alignment horizontal="left" vertical="top" wrapText="1"/>
    </xf>
    <xf numFmtId="0" fontId="9" fillId="0" borderId="0" xfId="0" applyFont="1" applyAlignment="1">
      <alignment horizontal="left" vertical="top" wrapText="1"/>
    </xf>
    <xf numFmtId="49" fontId="7" fillId="34" borderId="0" xfId="0" applyNumberFormat="1" applyFont="1" applyFill="1" applyAlignment="1">
      <alignment horizontal="left" vertical="top"/>
    </xf>
    <xf numFmtId="0" fontId="7" fillId="0" borderId="0" xfId="0" applyFont="1" applyAlignment="1">
      <alignment horizontal="left" vertical="center" wrapText="1"/>
    </xf>
    <xf numFmtId="164" fontId="10" fillId="0" borderId="16" xfId="0" applyNumberFormat="1"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0" fillId="0" borderId="0" xfId="0" applyFont="1" applyAlignment="1">
      <alignment horizontal="left" vertical="center" wrapText="1"/>
    </xf>
    <xf numFmtId="0" fontId="73" fillId="33" borderId="0" xfId="36" applyFont="1" applyFill="1" applyAlignment="1">
      <alignment horizontal="left" vertical="center"/>
    </xf>
    <xf numFmtId="0" fontId="7" fillId="0" borderId="0" xfId="0" applyFont="1" applyBorder="1" applyAlignment="1">
      <alignment horizontal="left" vertical="top"/>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18" fillId="0" borderId="43" xfId="0" applyFont="1" applyBorder="1" applyAlignment="1">
      <alignment horizontal="left"/>
    </xf>
    <xf numFmtId="0" fontId="7" fillId="0" borderId="0" xfId="0" applyFont="1" applyBorder="1" applyAlignment="1">
      <alignment horizontal="left" vertical="center" wrapText="1"/>
    </xf>
    <xf numFmtId="0" fontId="4" fillId="0" borderId="0" xfId="0" applyFont="1" applyBorder="1" applyAlignment="1">
      <alignment horizontal="center" vertical="center"/>
    </xf>
    <xf numFmtId="49" fontId="7" fillId="0" borderId="0" xfId="0" applyNumberFormat="1" applyFont="1" applyBorder="1" applyAlignment="1">
      <alignment horizontal="left" vertical="center" wrapText="1"/>
    </xf>
    <xf numFmtId="0" fontId="18" fillId="0" borderId="43"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5C90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62DD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5C90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62DD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zoomScalePageLayoutView="0" workbookViewId="0" topLeftCell="A1">
      <pane ySplit="1" topLeftCell="A2" activePane="bottomLeft" state="frozen"/>
      <selection pane="topLeft" activeCell="A1" sqref="A1"/>
      <selection pane="bottomLeft" activeCell="AN4" sqref="AN4"/>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54" t="s">
        <v>0</v>
      </c>
      <c r="B1" s="155"/>
      <c r="C1" s="155"/>
      <c r="D1" s="156" t="s">
        <v>1</v>
      </c>
      <c r="E1" s="155"/>
      <c r="F1" s="155"/>
      <c r="G1" s="155"/>
      <c r="H1" s="155"/>
      <c r="I1" s="155"/>
      <c r="J1" s="155"/>
      <c r="K1" s="157" t="s">
        <v>243</v>
      </c>
      <c r="L1" s="157"/>
      <c r="M1" s="157"/>
      <c r="N1" s="157"/>
      <c r="O1" s="157"/>
      <c r="P1" s="157"/>
      <c r="Q1" s="157"/>
      <c r="R1" s="157"/>
      <c r="S1" s="157"/>
      <c r="T1" s="155"/>
      <c r="U1" s="155"/>
      <c r="V1" s="155"/>
      <c r="W1" s="157" t="s">
        <v>244</v>
      </c>
      <c r="X1" s="157"/>
      <c r="Y1" s="157"/>
      <c r="Z1" s="157"/>
      <c r="AA1" s="157"/>
      <c r="AB1" s="157"/>
      <c r="AC1" s="157"/>
      <c r="AD1" s="157"/>
      <c r="AE1" s="157"/>
      <c r="AF1" s="157"/>
      <c r="AG1" s="157"/>
      <c r="AH1" s="157"/>
      <c r="AI1" s="149"/>
      <c r="AJ1" s="5"/>
      <c r="AK1" s="5"/>
      <c r="AL1" s="5"/>
      <c r="AM1" s="5"/>
      <c r="AN1" s="5"/>
      <c r="AO1" s="5"/>
      <c r="AP1" s="5"/>
      <c r="AQ1" s="5"/>
      <c r="AR1" s="5"/>
      <c r="AS1" s="5"/>
      <c r="AT1" s="5"/>
      <c r="AU1" s="5"/>
      <c r="AV1" s="5"/>
      <c r="AW1" s="5"/>
      <c r="AX1" s="5"/>
      <c r="AY1" s="5"/>
      <c r="AZ1" s="5"/>
      <c r="BA1" s="4" t="s">
        <v>2</v>
      </c>
      <c r="BB1" s="4"/>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33" t="s">
        <v>5</v>
      </c>
      <c r="AS2" s="234"/>
      <c r="AT2" s="234"/>
      <c r="AU2" s="234"/>
      <c r="AV2" s="234"/>
      <c r="AW2" s="234"/>
      <c r="AX2" s="234"/>
      <c r="AY2" s="234"/>
      <c r="AZ2" s="234"/>
      <c r="BA2" s="234"/>
      <c r="BB2" s="234"/>
      <c r="BC2" s="234"/>
      <c r="BD2" s="234"/>
      <c r="BE2" s="234"/>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D4" s="11" t="s">
        <v>9</v>
      </c>
      <c r="AQ4" s="12"/>
      <c r="AS4" s="13" t="s">
        <v>10</v>
      </c>
      <c r="BE4" s="14" t="s">
        <v>11</v>
      </c>
      <c r="BS4" s="6" t="s">
        <v>12</v>
      </c>
    </row>
    <row r="5" spans="2:71" s="2" customFormat="1" ht="15" customHeight="1">
      <c r="B5" s="10"/>
      <c r="D5" s="15" t="s">
        <v>13</v>
      </c>
      <c r="K5" s="251" t="s">
        <v>14</v>
      </c>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Q5" s="12"/>
      <c r="BE5" s="258" t="s">
        <v>15</v>
      </c>
      <c r="BS5" s="6" t="s">
        <v>6</v>
      </c>
    </row>
    <row r="6" spans="2:71" s="2" customFormat="1" ht="37.5" customHeight="1">
      <c r="B6" s="10"/>
      <c r="D6" s="17" t="s">
        <v>16</v>
      </c>
      <c r="K6" s="259" t="s">
        <v>17</v>
      </c>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Q6" s="12"/>
      <c r="BE6" s="234"/>
      <c r="BS6" s="6" t="s">
        <v>18</v>
      </c>
    </row>
    <row r="7" spans="2:71" s="2" customFormat="1" ht="15" customHeight="1">
      <c r="B7" s="10"/>
      <c r="D7" s="18" t="s">
        <v>19</v>
      </c>
      <c r="K7" s="16"/>
      <c r="AK7" s="18" t="s">
        <v>20</v>
      </c>
      <c r="AN7" s="16"/>
      <c r="AQ7" s="12"/>
      <c r="BE7" s="234"/>
      <c r="BS7" s="6" t="s">
        <v>21</v>
      </c>
    </row>
    <row r="8" spans="2:71" s="2" customFormat="1" ht="15" customHeight="1">
      <c r="B8" s="10"/>
      <c r="D8" s="18" t="s">
        <v>22</v>
      </c>
      <c r="K8" s="16" t="s">
        <v>23</v>
      </c>
      <c r="AK8" s="18" t="s">
        <v>24</v>
      </c>
      <c r="AN8" s="19" t="s">
        <v>25</v>
      </c>
      <c r="AQ8" s="12"/>
      <c r="BE8" s="234"/>
      <c r="BS8" s="6" t="s">
        <v>26</v>
      </c>
    </row>
    <row r="9" spans="2:71" s="2" customFormat="1" ht="15" customHeight="1">
      <c r="B9" s="10"/>
      <c r="AQ9" s="12"/>
      <c r="BE9" s="234"/>
      <c r="BS9" s="6" t="s">
        <v>27</v>
      </c>
    </row>
    <row r="10" spans="2:71" s="2" customFormat="1" ht="15" customHeight="1">
      <c r="B10" s="10"/>
      <c r="D10" s="18" t="s">
        <v>28</v>
      </c>
      <c r="AK10" s="18" t="s">
        <v>29</v>
      </c>
      <c r="AN10" s="16"/>
      <c r="AQ10" s="12"/>
      <c r="BE10" s="234"/>
      <c r="BS10" s="6" t="s">
        <v>18</v>
      </c>
    </row>
    <row r="11" spans="2:71" s="2" customFormat="1" ht="19.5" customHeight="1">
      <c r="B11" s="10"/>
      <c r="E11" s="16" t="s">
        <v>30</v>
      </c>
      <c r="AK11" s="18" t="s">
        <v>31</v>
      </c>
      <c r="AN11" s="16"/>
      <c r="AQ11" s="12"/>
      <c r="BE11" s="234"/>
      <c r="BS11" s="6" t="s">
        <v>18</v>
      </c>
    </row>
    <row r="12" spans="2:71" s="2" customFormat="1" ht="7.5" customHeight="1">
      <c r="B12" s="10"/>
      <c r="AQ12" s="12"/>
      <c r="BE12" s="234"/>
      <c r="BS12" s="6" t="s">
        <v>18</v>
      </c>
    </row>
    <row r="13" spans="2:71" s="2" customFormat="1" ht="15" customHeight="1">
      <c r="B13" s="10"/>
      <c r="D13" s="18" t="s">
        <v>32</v>
      </c>
      <c r="AK13" s="18" t="s">
        <v>29</v>
      </c>
      <c r="AN13" s="20" t="s">
        <v>33</v>
      </c>
      <c r="AQ13" s="12"/>
      <c r="BE13" s="234"/>
      <c r="BS13" s="6" t="s">
        <v>18</v>
      </c>
    </row>
    <row r="14" spans="2:71" s="2" customFormat="1" ht="15.75" customHeight="1">
      <c r="B14" s="10"/>
      <c r="E14" s="260" t="s">
        <v>33</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18" t="s">
        <v>31</v>
      </c>
      <c r="AN14" s="20" t="s">
        <v>33</v>
      </c>
      <c r="AQ14" s="12"/>
      <c r="BE14" s="234"/>
      <c r="BS14" s="6" t="s">
        <v>18</v>
      </c>
    </row>
    <row r="15" spans="2:71" s="2" customFormat="1" ht="7.5" customHeight="1">
      <c r="B15" s="10"/>
      <c r="AQ15" s="12"/>
      <c r="BE15" s="234"/>
      <c r="BS15" s="6" t="s">
        <v>3</v>
      </c>
    </row>
    <row r="16" spans="2:71" s="2" customFormat="1" ht="15" customHeight="1">
      <c r="B16" s="10"/>
      <c r="D16" s="18" t="s">
        <v>34</v>
      </c>
      <c r="AK16" s="18" t="s">
        <v>29</v>
      </c>
      <c r="AN16" s="16" t="s">
        <v>35</v>
      </c>
      <c r="AQ16" s="12"/>
      <c r="BE16" s="234"/>
      <c r="BS16" s="6" t="s">
        <v>3</v>
      </c>
    </row>
    <row r="17" spans="2:71" s="2" customFormat="1" ht="19.5" customHeight="1">
      <c r="B17" s="10"/>
      <c r="E17" s="16" t="s">
        <v>36</v>
      </c>
      <c r="AK17" s="18" t="s">
        <v>31</v>
      </c>
      <c r="AN17" s="16" t="s">
        <v>37</v>
      </c>
      <c r="AQ17" s="12"/>
      <c r="BE17" s="234"/>
      <c r="BS17" s="6" t="s">
        <v>38</v>
      </c>
    </row>
    <row r="18" spans="2:71" s="2" customFormat="1" ht="7.5" customHeight="1">
      <c r="B18" s="10"/>
      <c r="AQ18" s="12"/>
      <c r="BE18" s="234"/>
      <c r="BS18" s="6" t="s">
        <v>6</v>
      </c>
    </row>
    <row r="19" spans="2:71" s="2" customFormat="1" ht="15" customHeight="1">
      <c r="B19" s="10"/>
      <c r="D19" s="18" t="s">
        <v>39</v>
      </c>
      <c r="AQ19" s="12"/>
      <c r="BE19" s="234"/>
      <c r="BS19" s="6" t="s">
        <v>6</v>
      </c>
    </row>
    <row r="20" spans="2:71" s="2" customFormat="1" ht="15.75" customHeight="1">
      <c r="B20" s="10"/>
      <c r="E20" s="261"/>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Q20" s="12"/>
      <c r="BE20" s="234"/>
      <c r="BS20" s="6" t="s">
        <v>3</v>
      </c>
    </row>
    <row r="21" spans="2:57" s="2" customFormat="1" ht="7.5" customHeight="1">
      <c r="B21" s="10"/>
      <c r="AQ21" s="12"/>
      <c r="BE21" s="234"/>
    </row>
    <row r="22" spans="2:57" s="2" customFormat="1" ht="7.5" customHeight="1">
      <c r="B22" s="1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Q22" s="12"/>
      <c r="BE22" s="234"/>
    </row>
    <row r="23" spans="2:57" s="6" customFormat="1" ht="27" customHeight="1">
      <c r="B23" s="22"/>
      <c r="D23" s="23" t="s">
        <v>40</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62">
        <f>ROUND($AG$51,2)</f>
        <v>0</v>
      </c>
      <c r="AL23" s="263"/>
      <c r="AM23" s="263"/>
      <c r="AN23" s="263"/>
      <c r="AO23" s="263"/>
      <c r="AQ23" s="25"/>
      <c r="BE23" s="249"/>
    </row>
    <row r="24" spans="2:57" s="6" customFormat="1" ht="7.5" customHeight="1">
      <c r="B24" s="22"/>
      <c r="AQ24" s="25"/>
      <c r="BE24" s="249"/>
    </row>
    <row r="25" spans="2:57" s="6" customFormat="1" ht="14.25" customHeight="1">
      <c r="B25" s="22"/>
      <c r="L25" s="264" t="s">
        <v>41</v>
      </c>
      <c r="M25" s="249"/>
      <c r="N25" s="249"/>
      <c r="O25" s="249"/>
      <c r="W25" s="264" t="s">
        <v>42</v>
      </c>
      <c r="X25" s="249"/>
      <c r="Y25" s="249"/>
      <c r="Z25" s="249"/>
      <c r="AA25" s="249"/>
      <c r="AB25" s="249"/>
      <c r="AC25" s="249"/>
      <c r="AD25" s="249"/>
      <c r="AE25" s="249"/>
      <c r="AK25" s="264" t="s">
        <v>43</v>
      </c>
      <c r="AL25" s="249"/>
      <c r="AM25" s="249"/>
      <c r="AN25" s="249"/>
      <c r="AO25" s="249"/>
      <c r="AQ25" s="25"/>
      <c r="BE25" s="249"/>
    </row>
    <row r="26" spans="2:57" s="6" customFormat="1" ht="15" customHeight="1">
      <c r="B26" s="27"/>
      <c r="D26" s="28" t="s">
        <v>44</v>
      </c>
      <c r="F26" s="28" t="s">
        <v>45</v>
      </c>
      <c r="L26" s="255">
        <v>0.21</v>
      </c>
      <c r="M26" s="256"/>
      <c r="N26" s="256"/>
      <c r="O26" s="256"/>
      <c r="W26" s="257">
        <f>ROUND($AZ$51,2)</f>
        <v>0</v>
      </c>
      <c r="X26" s="256"/>
      <c r="Y26" s="256"/>
      <c r="Z26" s="256"/>
      <c r="AA26" s="256"/>
      <c r="AB26" s="256"/>
      <c r="AC26" s="256"/>
      <c r="AD26" s="256"/>
      <c r="AE26" s="256"/>
      <c r="AK26" s="257">
        <f>ROUND($AV$51,2)</f>
        <v>0</v>
      </c>
      <c r="AL26" s="256"/>
      <c r="AM26" s="256"/>
      <c r="AN26" s="256"/>
      <c r="AO26" s="256"/>
      <c r="AQ26" s="29"/>
      <c r="BE26" s="256"/>
    </row>
    <row r="27" spans="2:57" s="6" customFormat="1" ht="15" customHeight="1">
      <c r="B27" s="27"/>
      <c r="F27" s="28" t="s">
        <v>46</v>
      </c>
      <c r="L27" s="255">
        <v>0.15</v>
      </c>
      <c r="M27" s="256"/>
      <c r="N27" s="256"/>
      <c r="O27" s="256"/>
      <c r="W27" s="257">
        <f>ROUND($BA$51,2)</f>
        <v>0</v>
      </c>
      <c r="X27" s="256"/>
      <c r="Y27" s="256"/>
      <c r="Z27" s="256"/>
      <c r="AA27" s="256"/>
      <c r="AB27" s="256"/>
      <c r="AC27" s="256"/>
      <c r="AD27" s="256"/>
      <c r="AE27" s="256"/>
      <c r="AK27" s="257">
        <f>ROUND($AW$51,2)</f>
        <v>0</v>
      </c>
      <c r="AL27" s="256"/>
      <c r="AM27" s="256"/>
      <c r="AN27" s="256"/>
      <c r="AO27" s="256"/>
      <c r="AQ27" s="29"/>
      <c r="BE27" s="256"/>
    </row>
    <row r="28" spans="2:57" s="6" customFormat="1" ht="15" customHeight="1" hidden="1">
      <c r="B28" s="27"/>
      <c r="F28" s="28" t="s">
        <v>47</v>
      </c>
      <c r="L28" s="255">
        <v>0.21</v>
      </c>
      <c r="M28" s="256"/>
      <c r="N28" s="256"/>
      <c r="O28" s="256"/>
      <c r="W28" s="257">
        <f>ROUND($BB$51,2)</f>
        <v>0</v>
      </c>
      <c r="X28" s="256"/>
      <c r="Y28" s="256"/>
      <c r="Z28" s="256"/>
      <c r="AA28" s="256"/>
      <c r="AB28" s="256"/>
      <c r="AC28" s="256"/>
      <c r="AD28" s="256"/>
      <c r="AE28" s="256"/>
      <c r="AK28" s="257">
        <v>0</v>
      </c>
      <c r="AL28" s="256"/>
      <c r="AM28" s="256"/>
      <c r="AN28" s="256"/>
      <c r="AO28" s="256"/>
      <c r="AQ28" s="29"/>
      <c r="BE28" s="256"/>
    </row>
    <row r="29" spans="2:57" s="6" customFormat="1" ht="15" customHeight="1" hidden="1">
      <c r="B29" s="27"/>
      <c r="F29" s="28" t="s">
        <v>48</v>
      </c>
      <c r="L29" s="255">
        <v>0.15</v>
      </c>
      <c r="M29" s="256"/>
      <c r="N29" s="256"/>
      <c r="O29" s="256"/>
      <c r="W29" s="257">
        <f>ROUND($BC$51,2)</f>
        <v>0</v>
      </c>
      <c r="X29" s="256"/>
      <c r="Y29" s="256"/>
      <c r="Z29" s="256"/>
      <c r="AA29" s="256"/>
      <c r="AB29" s="256"/>
      <c r="AC29" s="256"/>
      <c r="AD29" s="256"/>
      <c r="AE29" s="256"/>
      <c r="AK29" s="257">
        <v>0</v>
      </c>
      <c r="AL29" s="256"/>
      <c r="AM29" s="256"/>
      <c r="AN29" s="256"/>
      <c r="AO29" s="256"/>
      <c r="AQ29" s="29"/>
      <c r="BE29" s="256"/>
    </row>
    <row r="30" spans="2:57" s="6" customFormat="1" ht="15" customHeight="1" hidden="1">
      <c r="B30" s="27"/>
      <c r="F30" s="28" t="s">
        <v>49</v>
      </c>
      <c r="L30" s="255">
        <v>0</v>
      </c>
      <c r="M30" s="256"/>
      <c r="N30" s="256"/>
      <c r="O30" s="256"/>
      <c r="W30" s="257">
        <f>ROUND($BD$51,2)</f>
        <v>0</v>
      </c>
      <c r="X30" s="256"/>
      <c r="Y30" s="256"/>
      <c r="Z30" s="256"/>
      <c r="AA30" s="256"/>
      <c r="AB30" s="256"/>
      <c r="AC30" s="256"/>
      <c r="AD30" s="256"/>
      <c r="AE30" s="256"/>
      <c r="AK30" s="257">
        <v>0</v>
      </c>
      <c r="AL30" s="256"/>
      <c r="AM30" s="256"/>
      <c r="AN30" s="256"/>
      <c r="AO30" s="256"/>
      <c r="AQ30" s="29"/>
      <c r="BE30" s="256"/>
    </row>
    <row r="31" spans="2:57" s="6" customFormat="1" ht="7.5" customHeight="1">
      <c r="B31" s="22"/>
      <c r="AQ31" s="25"/>
      <c r="BE31" s="249"/>
    </row>
    <row r="32" spans="2:57" s="6" customFormat="1" ht="27" customHeight="1">
      <c r="B32" s="22"/>
      <c r="C32" s="30"/>
      <c r="D32" s="31" t="s">
        <v>50</v>
      </c>
      <c r="E32" s="32"/>
      <c r="F32" s="32"/>
      <c r="G32" s="32"/>
      <c r="H32" s="32"/>
      <c r="I32" s="32"/>
      <c r="J32" s="32"/>
      <c r="K32" s="32"/>
      <c r="L32" s="32"/>
      <c r="M32" s="32"/>
      <c r="N32" s="32"/>
      <c r="O32" s="32"/>
      <c r="P32" s="32"/>
      <c r="Q32" s="32"/>
      <c r="R32" s="32"/>
      <c r="S32" s="32"/>
      <c r="T32" s="33" t="s">
        <v>51</v>
      </c>
      <c r="U32" s="32"/>
      <c r="V32" s="32"/>
      <c r="W32" s="32"/>
      <c r="X32" s="245" t="s">
        <v>52</v>
      </c>
      <c r="Y32" s="236"/>
      <c r="Z32" s="236"/>
      <c r="AA32" s="236"/>
      <c r="AB32" s="236"/>
      <c r="AC32" s="32"/>
      <c r="AD32" s="32"/>
      <c r="AE32" s="32"/>
      <c r="AF32" s="32"/>
      <c r="AG32" s="32"/>
      <c r="AH32" s="32"/>
      <c r="AI32" s="32"/>
      <c r="AJ32" s="32"/>
      <c r="AK32" s="246">
        <f>SUM($AK$23:$AK$30)</f>
        <v>0</v>
      </c>
      <c r="AL32" s="236"/>
      <c r="AM32" s="236"/>
      <c r="AN32" s="236"/>
      <c r="AO32" s="247"/>
      <c r="AP32" s="30"/>
      <c r="AQ32" s="35"/>
      <c r="BE32" s="249"/>
    </row>
    <row r="33" spans="2:43" s="6" customFormat="1" ht="7.5" customHeight="1">
      <c r="B33" s="22"/>
      <c r="AQ33" s="25"/>
    </row>
    <row r="34" spans="2:43" s="6" customFormat="1" ht="7.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8"/>
    </row>
    <row r="38" spans="2:44" s="6" customFormat="1" ht="7.5"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22"/>
    </row>
    <row r="39" spans="2:44" s="6" customFormat="1" ht="37.5" customHeight="1">
      <c r="B39" s="22"/>
      <c r="C39" s="11" t="s">
        <v>53</v>
      </c>
      <c r="AR39" s="22"/>
    </row>
    <row r="40" spans="2:44" s="6" customFormat="1" ht="7.5" customHeight="1">
      <c r="B40" s="22"/>
      <c r="AR40" s="22"/>
    </row>
    <row r="41" spans="2:44" s="16" customFormat="1" ht="15" customHeight="1">
      <c r="B41" s="41"/>
      <c r="C41" s="18" t="s">
        <v>13</v>
      </c>
      <c r="L41" s="16" t="str">
        <f>$K$5</f>
        <v>1538</v>
      </c>
      <c r="AR41" s="41"/>
    </row>
    <row r="42" spans="2:44" s="42" customFormat="1" ht="37.5" customHeight="1">
      <c r="B42" s="43"/>
      <c r="C42" s="42" t="s">
        <v>16</v>
      </c>
      <c r="L42" s="248" t="str">
        <f>$K$6</f>
        <v>Obřadní síň - oprava střechy</v>
      </c>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R42" s="43"/>
    </row>
    <row r="43" spans="2:44" s="6" customFormat="1" ht="7.5" customHeight="1">
      <c r="B43" s="22"/>
      <c r="AR43" s="22"/>
    </row>
    <row r="44" spans="2:44" s="6" customFormat="1" ht="15.75" customHeight="1">
      <c r="B44" s="22"/>
      <c r="C44" s="18" t="s">
        <v>22</v>
      </c>
      <c r="L44" s="44" t="str">
        <f>IF($K$8="","",$K$8)</f>
        <v>Kolín V, Ke Hřbitovu 1540</v>
      </c>
      <c r="AI44" s="18" t="s">
        <v>24</v>
      </c>
      <c r="AM44" s="250" t="str">
        <f>IF($AN$8="","",$AN$8)</f>
        <v>14.05.2015</v>
      </c>
      <c r="AN44" s="249"/>
      <c r="AR44" s="22"/>
    </row>
    <row r="45" spans="2:44" s="6" customFormat="1" ht="7.5" customHeight="1">
      <c r="B45" s="22"/>
      <c r="AR45" s="22"/>
    </row>
    <row r="46" spans="2:56" s="6" customFormat="1" ht="18.75" customHeight="1">
      <c r="B46" s="22"/>
      <c r="C46" s="18" t="s">
        <v>28</v>
      </c>
      <c r="L46" s="16" t="str">
        <f>IF($E$11="","",$E$11)</f>
        <v>Město Kolín, Karlovo náměstí 78, Kolín I</v>
      </c>
      <c r="AI46" s="18" t="s">
        <v>34</v>
      </c>
      <c r="AM46" s="251" t="str">
        <f>IF($E$17="","",$E$17)</f>
        <v>AZ PROJECT spol. s r.o., Plynárenská 830, Kolín IV</v>
      </c>
      <c r="AN46" s="249"/>
      <c r="AO46" s="249"/>
      <c r="AP46" s="249"/>
      <c r="AR46" s="22"/>
      <c r="AS46" s="252" t="s">
        <v>54</v>
      </c>
      <c r="AT46" s="253"/>
      <c r="AU46" s="46"/>
      <c r="AV46" s="46"/>
      <c r="AW46" s="46"/>
      <c r="AX46" s="46"/>
      <c r="AY46" s="46"/>
      <c r="AZ46" s="46"/>
      <c r="BA46" s="46"/>
      <c r="BB46" s="46"/>
      <c r="BC46" s="46"/>
      <c r="BD46" s="47"/>
    </row>
    <row r="47" spans="2:56" s="6" customFormat="1" ht="15.75" customHeight="1">
      <c r="B47" s="22"/>
      <c r="C47" s="18" t="s">
        <v>32</v>
      </c>
      <c r="L47" s="16">
        <f>IF($E$14="Vyplň údaj","",$E$14)</f>
      </c>
      <c r="AR47" s="22"/>
      <c r="AS47" s="254"/>
      <c r="AT47" s="249"/>
      <c r="BD47" s="49"/>
    </row>
    <row r="48" spans="2:56" s="6" customFormat="1" ht="12" customHeight="1">
      <c r="B48" s="22"/>
      <c r="AR48" s="22"/>
      <c r="AS48" s="254"/>
      <c r="AT48" s="249"/>
      <c r="BD48" s="49"/>
    </row>
    <row r="49" spans="2:57" s="6" customFormat="1" ht="30" customHeight="1">
      <c r="B49" s="22"/>
      <c r="C49" s="235" t="s">
        <v>55</v>
      </c>
      <c r="D49" s="236"/>
      <c r="E49" s="236"/>
      <c r="F49" s="236"/>
      <c r="G49" s="236"/>
      <c r="H49" s="32"/>
      <c r="I49" s="237" t="s">
        <v>56</v>
      </c>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8" t="s">
        <v>57</v>
      </c>
      <c r="AH49" s="236"/>
      <c r="AI49" s="236"/>
      <c r="AJ49" s="236"/>
      <c r="AK49" s="236"/>
      <c r="AL49" s="236"/>
      <c r="AM49" s="236"/>
      <c r="AN49" s="237" t="s">
        <v>58</v>
      </c>
      <c r="AO49" s="236"/>
      <c r="AP49" s="236"/>
      <c r="AQ49" s="50" t="s">
        <v>59</v>
      </c>
      <c r="AR49" s="22"/>
      <c r="AS49" s="51" t="s">
        <v>60</v>
      </c>
      <c r="AT49" s="52" t="s">
        <v>61</v>
      </c>
      <c r="AU49" s="52" t="s">
        <v>62</v>
      </c>
      <c r="AV49" s="52" t="s">
        <v>63</v>
      </c>
      <c r="AW49" s="52" t="s">
        <v>64</v>
      </c>
      <c r="AX49" s="52" t="s">
        <v>65</v>
      </c>
      <c r="AY49" s="52" t="s">
        <v>66</v>
      </c>
      <c r="AZ49" s="52" t="s">
        <v>67</v>
      </c>
      <c r="BA49" s="52" t="s">
        <v>68</v>
      </c>
      <c r="BB49" s="52" t="s">
        <v>69</v>
      </c>
      <c r="BC49" s="52" t="s">
        <v>70</v>
      </c>
      <c r="BD49" s="53" t="s">
        <v>71</v>
      </c>
      <c r="BE49" s="54"/>
    </row>
    <row r="50" spans="2:56" s="6" customFormat="1" ht="12" customHeight="1">
      <c r="B50" s="22"/>
      <c r="AR50" s="22"/>
      <c r="AS50" s="55"/>
      <c r="AT50" s="46"/>
      <c r="AU50" s="46"/>
      <c r="AV50" s="46"/>
      <c r="AW50" s="46"/>
      <c r="AX50" s="46"/>
      <c r="AY50" s="46"/>
      <c r="AZ50" s="46"/>
      <c r="BA50" s="46"/>
      <c r="BB50" s="46"/>
      <c r="BC50" s="46"/>
      <c r="BD50" s="47"/>
    </row>
    <row r="51" spans="2:76" s="42" customFormat="1" ht="33" customHeight="1">
      <c r="B51" s="43"/>
      <c r="C51" s="56" t="s">
        <v>72</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243">
        <f>ROUND($AG$52,2)</f>
        <v>0</v>
      </c>
      <c r="AH51" s="244"/>
      <c r="AI51" s="244"/>
      <c r="AJ51" s="244"/>
      <c r="AK51" s="244"/>
      <c r="AL51" s="244"/>
      <c r="AM51" s="244"/>
      <c r="AN51" s="243">
        <f>SUM($AG$51,$AT$51)</f>
        <v>0</v>
      </c>
      <c r="AO51" s="244"/>
      <c r="AP51" s="244"/>
      <c r="AQ51" s="58"/>
      <c r="AR51" s="43"/>
      <c r="AS51" s="59">
        <f>ROUND($AS$52,2)</f>
        <v>0</v>
      </c>
      <c r="AT51" s="60">
        <f>ROUND(SUM($AV$51:$AW$51),2)</f>
        <v>0</v>
      </c>
      <c r="AU51" s="61">
        <f>ROUND($AU$52,5)</f>
        <v>0</v>
      </c>
      <c r="AV51" s="60">
        <f>ROUND($AZ$51*$L$26,2)</f>
        <v>0</v>
      </c>
      <c r="AW51" s="60">
        <f>ROUND($BA$51*$L$27,2)</f>
        <v>0</v>
      </c>
      <c r="AX51" s="60">
        <f>ROUND($BB$51*$L$26,2)</f>
        <v>0</v>
      </c>
      <c r="AY51" s="60">
        <f>ROUND($BC$51*$L$27,2)</f>
        <v>0</v>
      </c>
      <c r="AZ51" s="60">
        <f>ROUND($AZ$52,2)</f>
        <v>0</v>
      </c>
      <c r="BA51" s="60">
        <f>ROUND($BA$52,2)</f>
        <v>0</v>
      </c>
      <c r="BB51" s="60">
        <f>ROUND($BB$52,2)</f>
        <v>0</v>
      </c>
      <c r="BC51" s="60">
        <f>ROUND($BC$52,2)</f>
        <v>0</v>
      </c>
      <c r="BD51" s="62">
        <f>ROUND($BD$52,2)</f>
        <v>0</v>
      </c>
      <c r="BS51" s="42" t="s">
        <v>73</v>
      </c>
      <c r="BT51" s="42" t="s">
        <v>74</v>
      </c>
      <c r="BV51" s="42" t="s">
        <v>75</v>
      </c>
      <c r="BW51" s="42" t="s">
        <v>4</v>
      </c>
      <c r="BX51" s="42" t="s">
        <v>76</v>
      </c>
    </row>
    <row r="52" spans="1:76" s="63" customFormat="1" ht="28.5" customHeight="1">
      <c r="A52" s="150" t="s">
        <v>245</v>
      </c>
      <c r="B52" s="64"/>
      <c r="C52" s="65"/>
      <c r="D52" s="241" t="s">
        <v>14</v>
      </c>
      <c r="E52" s="242"/>
      <c r="F52" s="242"/>
      <c r="G52" s="242"/>
      <c r="H52" s="242"/>
      <c r="I52" s="65"/>
      <c r="J52" s="241" t="s">
        <v>17</v>
      </c>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39">
        <f>'1538 - Obřadní síň - opra...'!$J$25</f>
        <v>0</v>
      </c>
      <c r="AH52" s="240"/>
      <c r="AI52" s="240"/>
      <c r="AJ52" s="240"/>
      <c r="AK52" s="240"/>
      <c r="AL52" s="240"/>
      <c r="AM52" s="240"/>
      <c r="AN52" s="239">
        <f>SUM($AG$52,$AT$52)</f>
        <v>0</v>
      </c>
      <c r="AO52" s="240"/>
      <c r="AP52" s="240"/>
      <c r="AQ52" s="66" t="s">
        <v>77</v>
      </c>
      <c r="AR52" s="64"/>
      <c r="AS52" s="67">
        <v>0</v>
      </c>
      <c r="AT52" s="68">
        <f>ROUND(SUM($AV$52:$AW$52),2)</f>
        <v>0</v>
      </c>
      <c r="AU52" s="69">
        <f>'1538 - Obřadní síň - opra...'!$P$78</f>
        <v>0</v>
      </c>
      <c r="AV52" s="68">
        <f>'1538 - Obřadní síň - opra...'!$J$28</f>
        <v>0</v>
      </c>
      <c r="AW52" s="68">
        <f>'1538 - Obřadní síň - opra...'!$J$29</f>
        <v>0</v>
      </c>
      <c r="AX52" s="68">
        <f>'1538 - Obřadní síň - opra...'!$J$30</f>
        <v>0</v>
      </c>
      <c r="AY52" s="68">
        <f>'1538 - Obřadní síň - opra...'!$J$31</f>
        <v>0</v>
      </c>
      <c r="AZ52" s="68">
        <f>'1538 - Obřadní síň - opra...'!$F$28</f>
        <v>0</v>
      </c>
      <c r="BA52" s="68">
        <f>'1538 - Obřadní síň - opra...'!$F$29</f>
        <v>0</v>
      </c>
      <c r="BB52" s="68">
        <f>'1538 - Obřadní síň - opra...'!$F$30</f>
        <v>0</v>
      </c>
      <c r="BC52" s="68">
        <f>'1538 - Obřadní síň - opra...'!$F$31</f>
        <v>0</v>
      </c>
      <c r="BD52" s="70">
        <f>'1538 - Obřadní síň - opra...'!$F$32</f>
        <v>0</v>
      </c>
      <c r="BT52" s="63" t="s">
        <v>21</v>
      </c>
      <c r="BU52" s="63" t="s">
        <v>78</v>
      </c>
      <c r="BV52" s="63" t="s">
        <v>75</v>
      </c>
      <c r="BW52" s="63" t="s">
        <v>4</v>
      </c>
      <c r="BX52" s="63" t="s">
        <v>76</v>
      </c>
    </row>
    <row r="53" spans="2:44" s="6" customFormat="1" ht="30.75" customHeight="1">
      <c r="B53" s="22"/>
      <c r="AR53" s="22"/>
    </row>
    <row r="54" spans="2:44" s="6" customFormat="1" ht="7.5" customHeight="1">
      <c r="B54" s="36"/>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22"/>
    </row>
  </sheetData>
  <sheetProtection/>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N51:AP51"/>
    <mergeCell ref="X32:AB32"/>
    <mergeCell ref="AK32:AO32"/>
    <mergeCell ref="L42:AO42"/>
    <mergeCell ref="AM44:AN44"/>
    <mergeCell ref="AM46:AP46"/>
    <mergeCell ref="AR2:BE2"/>
    <mergeCell ref="C49:G49"/>
    <mergeCell ref="I49:AF49"/>
    <mergeCell ref="AG49:AM49"/>
    <mergeCell ref="AN49:AP49"/>
    <mergeCell ref="AN52:AP52"/>
    <mergeCell ref="AG52:AM52"/>
    <mergeCell ref="D52:H52"/>
    <mergeCell ref="J52:AF52"/>
    <mergeCell ref="AG51:AM51"/>
  </mergeCells>
  <hyperlinks>
    <hyperlink ref="K1:S1" location="C2" tooltip="Rekapitulace stavby" display="1) Rekapitulace stavby"/>
    <hyperlink ref="W1:AI1" location="C51" tooltip="Rekapitulace objektů stavby a soupisů prací" display="2) Rekapitulace objektů stavby a soupisů prací"/>
    <hyperlink ref="A52" location="'1538 - Obřadní síň - opra...'!C2" tooltip="1538 - Obřadní síň - opra..." display="/"/>
  </hyperlinks>
  <printOptions/>
  <pageMargins left="0.5905511811023623" right="0.5905511811023623" top="0.5905511811023623" bottom="0.5905511811023623" header="0" footer="0"/>
  <pageSetup blackAndWhite="1" fitToHeight="100" fitToWidth="1" horizontalDpi="600" verticalDpi="600" orientation="landscape" paperSize="9" r:id="rId2"/>
  <headerFooter alignWithMargins="0">
    <oddHeader>&amp;LObřadní síň - oprava střechy&amp;RDWD02</oddHead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46"/>
  <sheetViews>
    <sheetView showGridLines="0" zoomScalePageLayoutView="0" workbookViewId="0" topLeftCell="A1">
      <pane ySplit="1" topLeftCell="A2" activePane="bottomLeft" state="frozen"/>
      <selection pane="topLeft" activeCell="A1" sqref="A1"/>
      <selection pane="bottomLeft" activeCell="J7" sqref="J7"/>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52"/>
      <c r="C1" s="152"/>
      <c r="D1" s="151" t="s">
        <v>1</v>
      </c>
      <c r="E1" s="152"/>
      <c r="F1" s="153" t="s">
        <v>246</v>
      </c>
      <c r="G1" s="266" t="s">
        <v>247</v>
      </c>
      <c r="H1" s="266"/>
      <c r="I1" s="152"/>
      <c r="J1" s="153" t="s">
        <v>248</v>
      </c>
      <c r="K1" s="151" t="s">
        <v>79</v>
      </c>
      <c r="L1" s="153" t="s">
        <v>249</v>
      </c>
      <c r="M1" s="153"/>
      <c r="N1" s="153"/>
      <c r="O1" s="153"/>
      <c r="P1" s="153"/>
      <c r="Q1" s="153"/>
      <c r="R1" s="153"/>
      <c r="S1" s="153"/>
      <c r="T1" s="153"/>
      <c r="U1" s="149"/>
      <c r="V1" s="14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3" t="s">
        <v>5</v>
      </c>
      <c r="M2" s="234"/>
      <c r="N2" s="234"/>
      <c r="O2" s="234"/>
      <c r="P2" s="234"/>
      <c r="Q2" s="234"/>
      <c r="R2" s="234"/>
      <c r="S2" s="234"/>
      <c r="T2" s="234"/>
      <c r="U2" s="234"/>
      <c r="V2" s="234"/>
      <c r="AT2" s="2" t="s">
        <v>4</v>
      </c>
    </row>
    <row r="3" spans="2:46" s="2" customFormat="1" ht="7.5" customHeight="1">
      <c r="B3" s="7"/>
      <c r="C3" s="8"/>
      <c r="D3" s="8"/>
      <c r="E3" s="8"/>
      <c r="F3" s="8"/>
      <c r="G3" s="8"/>
      <c r="H3" s="8"/>
      <c r="I3" s="8"/>
      <c r="J3" s="8"/>
      <c r="K3" s="9"/>
      <c r="AT3" s="2" t="s">
        <v>80</v>
      </c>
    </row>
    <row r="4" spans="2:46" s="2" customFormat="1" ht="37.5" customHeight="1">
      <c r="B4" s="10"/>
      <c r="D4" s="11" t="s">
        <v>81</v>
      </c>
      <c r="K4" s="12"/>
      <c r="M4" s="13" t="s">
        <v>10</v>
      </c>
      <c r="AT4" s="2" t="s">
        <v>3</v>
      </c>
    </row>
    <row r="5" spans="2:11" s="2" customFormat="1" ht="7.5" customHeight="1">
      <c r="B5" s="10"/>
      <c r="K5" s="12"/>
    </row>
    <row r="6" spans="2:11" s="6" customFormat="1" ht="15.75" customHeight="1">
      <c r="B6" s="22"/>
      <c r="D6" s="18" t="s">
        <v>16</v>
      </c>
      <c r="K6" s="25"/>
    </row>
    <row r="7" spans="2:11" s="6" customFormat="1" ht="37.5" customHeight="1">
      <c r="B7" s="22"/>
      <c r="E7" s="248" t="s">
        <v>17</v>
      </c>
      <c r="F7" s="249"/>
      <c r="G7" s="249"/>
      <c r="H7" s="249"/>
      <c r="K7" s="25"/>
    </row>
    <row r="8" spans="2:11" s="6" customFormat="1" ht="14.25" customHeight="1">
      <c r="B8" s="22"/>
      <c r="K8" s="25"/>
    </row>
    <row r="9" spans="2:11" s="6" customFormat="1" ht="15" customHeight="1">
      <c r="B9" s="22"/>
      <c r="D9" s="18" t="s">
        <v>19</v>
      </c>
      <c r="F9" s="16"/>
      <c r="I9" s="18" t="s">
        <v>20</v>
      </c>
      <c r="J9" s="16"/>
      <c r="K9" s="25"/>
    </row>
    <row r="10" spans="2:11" s="6" customFormat="1" ht="15" customHeight="1">
      <c r="B10" s="22"/>
      <c r="D10" s="18" t="s">
        <v>22</v>
      </c>
      <c r="F10" s="16" t="s">
        <v>23</v>
      </c>
      <c r="I10" s="18" t="s">
        <v>24</v>
      </c>
      <c r="J10" s="45" t="str">
        <f>'Rekapitulace stavby'!$AN$8</f>
        <v>14.05.2015</v>
      </c>
      <c r="K10" s="25"/>
    </row>
    <row r="11" spans="2:11" s="6" customFormat="1" ht="12" customHeight="1">
      <c r="B11" s="22"/>
      <c r="K11" s="25"/>
    </row>
    <row r="12" spans="2:11" s="6" customFormat="1" ht="15" customHeight="1">
      <c r="B12" s="22"/>
      <c r="D12" s="18" t="s">
        <v>28</v>
      </c>
      <c r="I12" s="18" t="s">
        <v>29</v>
      </c>
      <c r="J12" s="16"/>
      <c r="K12" s="25"/>
    </row>
    <row r="13" spans="2:11" s="6" customFormat="1" ht="18.75" customHeight="1">
      <c r="B13" s="22"/>
      <c r="E13" s="16" t="s">
        <v>30</v>
      </c>
      <c r="I13" s="18" t="s">
        <v>31</v>
      </c>
      <c r="J13" s="16"/>
      <c r="K13" s="25"/>
    </row>
    <row r="14" spans="2:11" s="6" customFormat="1" ht="7.5" customHeight="1">
      <c r="B14" s="22"/>
      <c r="K14" s="25"/>
    </row>
    <row r="15" spans="2:11" s="6" customFormat="1" ht="15" customHeight="1">
      <c r="B15" s="22"/>
      <c r="D15" s="18" t="s">
        <v>32</v>
      </c>
      <c r="I15" s="18" t="s">
        <v>29</v>
      </c>
      <c r="J15" s="16">
        <f>IF('Rekapitulace stavby'!$AN$13="Vyplň údaj","",IF('Rekapitulace stavby'!$AN$13="","",'Rekapitulace stavby'!$AN$13))</f>
      </c>
      <c r="K15" s="25"/>
    </row>
    <row r="16" spans="2:11" s="6" customFormat="1" ht="18.75" customHeight="1">
      <c r="B16" s="22"/>
      <c r="E16" s="16">
        <f>IF('Rekapitulace stavby'!$E$14="Vyplň údaj","",IF('Rekapitulace stavby'!$E$14="","",'Rekapitulace stavby'!$E$14))</f>
      </c>
      <c r="I16" s="18" t="s">
        <v>31</v>
      </c>
      <c r="J16" s="16">
        <f>IF('Rekapitulace stavby'!$AN$14="Vyplň údaj","",IF('Rekapitulace stavby'!$AN$14="","",'Rekapitulace stavby'!$AN$14))</f>
      </c>
      <c r="K16" s="25"/>
    </row>
    <row r="17" spans="2:11" s="6" customFormat="1" ht="7.5" customHeight="1">
      <c r="B17" s="22"/>
      <c r="K17" s="25"/>
    </row>
    <row r="18" spans="2:11" s="6" customFormat="1" ht="15" customHeight="1">
      <c r="B18" s="22"/>
      <c r="D18" s="18" t="s">
        <v>34</v>
      </c>
      <c r="I18" s="18" t="s">
        <v>29</v>
      </c>
      <c r="J18" s="16" t="s">
        <v>35</v>
      </c>
      <c r="K18" s="25"/>
    </row>
    <row r="19" spans="2:11" s="6" customFormat="1" ht="18.75" customHeight="1">
      <c r="B19" s="22"/>
      <c r="E19" s="16" t="s">
        <v>36</v>
      </c>
      <c r="I19" s="18" t="s">
        <v>31</v>
      </c>
      <c r="J19" s="16" t="s">
        <v>37</v>
      </c>
      <c r="K19" s="25"/>
    </row>
    <row r="20" spans="2:11" s="6" customFormat="1" ht="7.5" customHeight="1">
      <c r="B20" s="22"/>
      <c r="K20" s="25"/>
    </row>
    <row r="21" spans="2:11" s="6" customFormat="1" ht="15" customHeight="1">
      <c r="B21" s="22"/>
      <c r="D21" s="18" t="s">
        <v>39</v>
      </c>
      <c r="K21" s="25"/>
    </row>
    <row r="22" spans="2:11" s="71" customFormat="1" ht="15.75" customHeight="1">
      <c r="B22" s="72"/>
      <c r="E22" s="261"/>
      <c r="F22" s="265"/>
      <c r="G22" s="265"/>
      <c r="H22" s="265"/>
      <c r="K22" s="73"/>
    </row>
    <row r="23" spans="2:11" s="6" customFormat="1" ht="7.5" customHeight="1">
      <c r="B23" s="22"/>
      <c r="K23" s="25"/>
    </row>
    <row r="24" spans="2:11" s="6" customFormat="1" ht="7.5" customHeight="1">
      <c r="B24" s="22"/>
      <c r="D24" s="46"/>
      <c r="E24" s="46"/>
      <c r="F24" s="46"/>
      <c r="G24" s="46"/>
      <c r="H24" s="46"/>
      <c r="I24" s="46"/>
      <c r="J24" s="46"/>
      <c r="K24" s="74"/>
    </row>
    <row r="25" spans="2:11" s="6" customFormat="1" ht="26.25" customHeight="1">
      <c r="B25" s="22"/>
      <c r="D25" s="75" t="s">
        <v>40</v>
      </c>
      <c r="J25" s="57">
        <f>ROUND($J$78,2)</f>
        <v>0</v>
      </c>
      <c r="K25" s="25"/>
    </row>
    <row r="26" spans="2:11" s="6" customFormat="1" ht="7.5" customHeight="1">
      <c r="B26" s="22"/>
      <c r="D26" s="46"/>
      <c r="E26" s="46"/>
      <c r="F26" s="46"/>
      <c r="G26" s="46"/>
      <c r="H26" s="46"/>
      <c r="I26" s="46"/>
      <c r="J26" s="46"/>
      <c r="K26" s="74"/>
    </row>
    <row r="27" spans="2:11" s="6" customFormat="1" ht="15" customHeight="1">
      <c r="B27" s="22"/>
      <c r="F27" s="26" t="s">
        <v>42</v>
      </c>
      <c r="I27" s="26" t="s">
        <v>41</v>
      </c>
      <c r="J27" s="26" t="s">
        <v>43</v>
      </c>
      <c r="K27" s="25"/>
    </row>
    <row r="28" spans="2:11" s="6" customFormat="1" ht="15" customHeight="1">
      <c r="B28" s="22"/>
      <c r="D28" s="28" t="s">
        <v>44</v>
      </c>
      <c r="E28" s="28" t="s">
        <v>45</v>
      </c>
      <c r="F28" s="76">
        <f>ROUND(SUM($BE$78:$BE$145),2)</f>
        <v>0</v>
      </c>
      <c r="I28" s="77">
        <v>0.21</v>
      </c>
      <c r="J28" s="76">
        <f>ROUND(ROUND((SUM($BE$78:$BE$145)),2)*$I$28,2)</f>
        <v>0</v>
      </c>
      <c r="K28" s="25"/>
    </row>
    <row r="29" spans="2:11" s="6" customFormat="1" ht="15" customHeight="1">
      <c r="B29" s="22"/>
      <c r="E29" s="28" t="s">
        <v>46</v>
      </c>
      <c r="F29" s="76">
        <f>ROUND(SUM($BF$78:$BF$145),2)</f>
        <v>0</v>
      </c>
      <c r="I29" s="77">
        <v>0.15</v>
      </c>
      <c r="J29" s="76">
        <f>ROUND(ROUND((SUM($BF$78:$BF$145)),2)*$I$29,2)</f>
        <v>0</v>
      </c>
      <c r="K29" s="25"/>
    </row>
    <row r="30" spans="2:11" s="6" customFormat="1" ht="15" customHeight="1" hidden="1">
      <c r="B30" s="22"/>
      <c r="E30" s="28" t="s">
        <v>47</v>
      </c>
      <c r="F30" s="76">
        <f>ROUND(SUM($BG$78:$BG$145),2)</f>
        <v>0</v>
      </c>
      <c r="I30" s="77">
        <v>0.21</v>
      </c>
      <c r="J30" s="76">
        <v>0</v>
      </c>
      <c r="K30" s="25"/>
    </row>
    <row r="31" spans="2:11" s="6" customFormat="1" ht="15" customHeight="1" hidden="1">
      <c r="B31" s="22"/>
      <c r="E31" s="28" t="s">
        <v>48</v>
      </c>
      <c r="F31" s="76">
        <f>ROUND(SUM($BH$78:$BH$145),2)</f>
        <v>0</v>
      </c>
      <c r="I31" s="77">
        <v>0.15</v>
      </c>
      <c r="J31" s="76">
        <v>0</v>
      </c>
      <c r="K31" s="25"/>
    </row>
    <row r="32" spans="2:11" s="6" customFormat="1" ht="15" customHeight="1" hidden="1">
      <c r="B32" s="22"/>
      <c r="E32" s="28" t="s">
        <v>49</v>
      </c>
      <c r="F32" s="76">
        <f>ROUND(SUM($BI$78:$BI$145),2)</f>
        <v>0</v>
      </c>
      <c r="I32" s="77">
        <v>0</v>
      </c>
      <c r="J32" s="76">
        <v>0</v>
      </c>
      <c r="K32" s="25"/>
    </row>
    <row r="33" spans="2:11" s="6" customFormat="1" ht="7.5" customHeight="1">
      <c r="B33" s="22"/>
      <c r="K33" s="25"/>
    </row>
    <row r="34" spans="2:11" s="6" customFormat="1" ht="26.25" customHeight="1">
      <c r="B34" s="22"/>
      <c r="C34" s="30"/>
      <c r="D34" s="31" t="s">
        <v>50</v>
      </c>
      <c r="E34" s="32"/>
      <c r="F34" s="32"/>
      <c r="G34" s="78" t="s">
        <v>51</v>
      </c>
      <c r="H34" s="33" t="s">
        <v>52</v>
      </c>
      <c r="I34" s="32"/>
      <c r="J34" s="34">
        <f>SUM($J$25:$J$32)</f>
        <v>0</v>
      </c>
      <c r="K34" s="79"/>
    </row>
    <row r="35" spans="2:11" s="6" customFormat="1" ht="15" customHeight="1">
      <c r="B35" s="36"/>
      <c r="C35" s="37"/>
      <c r="D35" s="37"/>
      <c r="E35" s="37"/>
      <c r="F35" s="37"/>
      <c r="G35" s="37"/>
      <c r="H35" s="37"/>
      <c r="I35" s="37"/>
      <c r="J35" s="37"/>
      <c r="K35" s="38"/>
    </row>
    <row r="39" spans="2:11" s="6" customFormat="1" ht="7.5" customHeight="1">
      <c r="B39" s="39"/>
      <c r="C39" s="40"/>
      <c r="D39" s="40"/>
      <c r="E39" s="40"/>
      <c r="F39" s="40"/>
      <c r="G39" s="40"/>
      <c r="H39" s="40"/>
      <c r="I39" s="40"/>
      <c r="J39" s="40"/>
      <c r="K39" s="80"/>
    </row>
    <row r="40" spans="2:11" s="6" customFormat="1" ht="37.5" customHeight="1">
      <c r="B40" s="22"/>
      <c r="C40" s="11" t="s">
        <v>82</v>
      </c>
      <c r="K40" s="25"/>
    </row>
    <row r="41" spans="2:11" s="6" customFormat="1" ht="7.5" customHeight="1">
      <c r="B41" s="22"/>
      <c r="K41" s="25"/>
    </row>
    <row r="42" spans="2:11" s="6" customFormat="1" ht="15" customHeight="1">
      <c r="B42" s="22"/>
      <c r="C42" s="18" t="s">
        <v>16</v>
      </c>
      <c r="K42" s="25"/>
    </row>
    <row r="43" spans="2:11" s="6" customFormat="1" ht="19.5" customHeight="1">
      <c r="B43" s="22"/>
      <c r="E43" s="248" t="str">
        <f>$E$7</f>
        <v>Obřadní síň - oprava střechy</v>
      </c>
      <c r="F43" s="249"/>
      <c r="G43" s="249"/>
      <c r="H43" s="249"/>
      <c r="K43" s="25"/>
    </row>
    <row r="44" spans="2:11" s="6" customFormat="1" ht="7.5" customHeight="1">
      <c r="B44" s="22"/>
      <c r="K44" s="25"/>
    </row>
    <row r="45" spans="2:11" s="6" customFormat="1" ht="18.75" customHeight="1">
      <c r="B45" s="22"/>
      <c r="C45" s="18" t="s">
        <v>22</v>
      </c>
      <c r="F45" s="16" t="str">
        <f>$F$10</f>
        <v>Kolín V, Ke Hřbitovu 1540</v>
      </c>
      <c r="I45" s="18" t="s">
        <v>24</v>
      </c>
      <c r="J45" s="45" t="str">
        <f>IF($J$10="","",$J$10)</f>
        <v>14.05.2015</v>
      </c>
      <c r="K45" s="25"/>
    </row>
    <row r="46" spans="2:11" s="6" customFormat="1" ht="7.5" customHeight="1">
      <c r="B46" s="22"/>
      <c r="K46" s="25"/>
    </row>
    <row r="47" spans="2:11" s="6" customFormat="1" ht="15.75" customHeight="1">
      <c r="B47" s="22"/>
      <c r="C47" s="18" t="s">
        <v>28</v>
      </c>
      <c r="F47" s="16" t="str">
        <f>$E$13</f>
        <v>Město Kolín, Karlovo náměstí 78, Kolín I</v>
      </c>
      <c r="I47" s="18" t="s">
        <v>34</v>
      </c>
      <c r="J47" s="16" t="str">
        <f>$E$19</f>
        <v>AZ PROJECT spol. s r.o., Plynárenská 830, Kolín IV</v>
      </c>
      <c r="K47" s="25"/>
    </row>
    <row r="48" spans="2:11" s="6" customFormat="1" ht="15" customHeight="1">
      <c r="B48" s="22"/>
      <c r="C48" s="18" t="s">
        <v>32</v>
      </c>
      <c r="F48" s="16">
        <f>IF($E$16="","",$E$16)</f>
      </c>
      <c r="K48" s="25"/>
    </row>
    <row r="49" spans="2:11" s="6" customFormat="1" ht="11.25" customHeight="1">
      <c r="B49" s="22"/>
      <c r="K49" s="25"/>
    </row>
    <row r="50" spans="2:11" s="6" customFormat="1" ht="30" customHeight="1">
      <c r="B50" s="22"/>
      <c r="C50" s="81" t="s">
        <v>83</v>
      </c>
      <c r="D50" s="30"/>
      <c r="E50" s="30"/>
      <c r="F50" s="30"/>
      <c r="G50" s="30"/>
      <c r="H50" s="30"/>
      <c r="I50" s="30"/>
      <c r="J50" s="82" t="s">
        <v>84</v>
      </c>
      <c r="K50" s="35"/>
    </row>
    <row r="51" spans="2:11" s="6" customFormat="1" ht="11.25" customHeight="1">
      <c r="B51" s="22"/>
      <c r="K51" s="25"/>
    </row>
    <row r="52" spans="2:47" s="6" customFormat="1" ht="30" customHeight="1">
      <c r="B52" s="22"/>
      <c r="C52" s="56" t="s">
        <v>85</v>
      </c>
      <c r="J52" s="57">
        <f>$J$78</f>
        <v>0</v>
      </c>
      <c r="K52" s="25"/>
      <c r="AU52" s="6" t="s">
        <v>86</v>
      </c>
    </row>
    <row r="53" spans="2:11" s="83" customFormat="1" ht="25.5" customHeight="1">
      <c r="B53" s="84"/>
      <c r="D53" s="85" t="s">
        <v>87</v>
      </c>
      <c r="E53" s="85"/>
      <c r="F53" s="85"/>
      <c r="G53" s="85"/>
      <c r="H53" s="85"/>
      <c r="I53" s="85"/>
      <c r="J53" s="86">
        <f>$J$79</f>
        <v>0</v>
      </c>
      <c r="K53" s="87"/>
    </row>
    <row r="54" spans="2:11" s="88" customFormat="1" ht="21" customHeight="1">
      <c r="B54" s="89"/>
      <c r="D54" s="90" t="s">
        <v>88</v>
      </c>
      <c r="E54" s="90"/>
      <c r="F54" s="90"/>
      <c r="G54" s="90"/>
      <c r="H54" s="90"/>
      <c r="I54" s="90"/>
      <c r="J54" s="91">
        <f>$J$80</f>
        <v>0</v>
      </c>
      <c r="K54" s="92"/>
    </row>
    <row r="55" spans="2:11" s="88" customFormat="1" ht="15.75" customHeight="1">
      <c r="B55" s="89"/>
      <c r="D55" s="90" t="s">
        <v>89</v>
      </c>
      <c r="E55" s="90"/>
      <c r="F55" s="90"/>
      <c r="G55" s="90"/>
      <c r="H55" s="90"/>
      <c r="I55" s="90"/>
      <c r="J55" s="91">
        <f>$J$88</f>
        <v>0</v>
      </c>
      <c r="K55" s="92"/>
    </row>
    <row r="56" spans="2:11" s="88" customFormat="1" ht="21" customHeight="1">
      <c r="B56" s="89"/>
      <c r="D56" s="90" t="s">
        <v>90</v>
      </c>
      <c r="E56" s="90"/>
      <c r="F56" s="90"/>
      <c r="G56" s="90"/>
      <c r="H56" s="90"/>
      <c r="I56" s="90"/>
      <c r="J56" s="91">
        <f>$J$100</f>
        <v>0</v>
      </c>
      <c r="K56" s="92"/>
    </row>
    <row r="57" spans="2:11" s="83" customFormat="1" ht="25.5" customHeight="1">
      <c r="B57" s="84"/>
      <c r="D57" s="85" t="s">
        <v>91</v>
      </c>
      <c r="E57" s="85"/>
      <c r="F57" s="85"/>
      <c r="G57" s="85"/>
      <c r="H57" s="85"/>
      <c r="I57" s="85"/>
      <c r="J57" s="86">
        <f>$J$104</f>
        <v>0</v>
      </c>
      <c r="K57" s="87"/>
    </row>
    <row r="58" spans="2:11" s="88" customFormat="1" ht="21" customHeight="1">
      <c r="B58" s="89"/>
      <c r="D58" s="90" t="s">
        <v>92</v>
      </c>
      <c r="E58" s="90"/>
      <c r="F58" s="90"/>
      <c r="G58" s="90"/>
      <c r="H58" s="90"/>
      <c r="I58" s="90"/>
      <c r="J58" s="91">
        <f>$J$105</f>
        <v>0</v>
      </c>
      <c r="K58" s="92"/>
    </row>
    <row r="59" spans="2:11" s="88" customFormat="1" ht="21" customHeight="1">
      <c r="B59" s="89"/>
      <c r="D59" s="90" t="s">
        <v>93</v>
      </c>
      <c r="E59" s="90"/>
      <c r="F59" s="90"/>
      <c r="G59" s="90"/>
      <c r="H59" s="90"/>
      <c r="I59" s="90"/>
      <c r="J59" s="91">
        <f>$J$120</f>
        <v>0</v>
      </c>
      <c r="K59" s="92"/>
    </row>
    <row r="60" spans="2:11" s="88" customFormat="1" ht="21" customHeight="1">
      <c r="B60" s="89"/>
      <c r="D60" s="90" t="s">
        <v>94</v>
      </c>
      <c r="E60" s="90"/>
      <c r="F60" s="90"/>
      <c r="G60" s="90"/>
      <c r="H60" s="90"/>
      <c r="I60" s="90"/>
      <c r="J60" s="91">
        <f>$J$137</f>
        <v>0</v>
      </c>
      <c r="K60" s="92"/>
    </row>
    <row r="61" spans="2:11" s="6" customFormat="1" ht="22.5" customHeight="1">
      <c r="B61" s="22"/>
      <c r="K61" s="25"/>
    </row>
    <row r="62" spans="2:11" s="6" customFormat="1" ht="7.5" customHeight="1">
      <c r="B62" s="36"/>
      <c r="C62" s="37"/>
      <c r="D62" s="37"/>
      <c r="E62" s="37"/>
      <c r="F62" s="37"/>
      <c r="G62" s="37"/>
      <c r="H62" s="37"/>
      <c r="I62" s="37"/>
      <c r="J62" s="37"/>
      <c r="K62" s="38"/>
    </row>
    <row r="66" spans="2:12" s="6" customFormat="1" ht="7.5" customHeight="1">
      <c r="B66" s="39"/>
      <c r="C66" s="40"/>
      <c r="D66" s="40"/>
      <c r="E66" s="40"/>
      <c r="F66" s="40"/>
      <c r="G66" s="40"/>
      <c r="H66" s="40"/>
      <c r="I66" s="40"/>
      <c r="J66" s="40"/>
      <c r="K66" s="40"/>
      <c r="L66" s="22"/>
    </row>
    <row r="67" spans="2:12" s="6" customFormat="1" ht="37.5" customHeight="1">
      <c r="B67" s="22"/>
      <c r="C67" s="11" t="s">
        <v>95</v>
      </c>
      <c r="L67" s="22"/>
    </row>
    <row r="68" spans="2:12" s="6" customFormat="1" ht="7.5" customHeight="1">
      <c r="B68" s="22"/>
      <c r="L68" s="22"/>
    </row>
    <row r="69" spans="2:12" s="6" customFormat="1" ht="15" customHeight="1">
      <c r="B69" s="22"/>
      <c r="C69" s="18" t="s">
        <v>16</v>
      </c>
      <c r="L69" s="22"/>
    </row>
    <row r="70" spans="2:12" s="6" customFormat="1" ht="19.5" customHeight="1">
      <c r="B70" s="22"/>
      <c r="E70" s="248" t="str">
        <f>$E$7</f>
        <v>Obřadní síň - oprava střechy</v>
      </c>
      <c r="F70" s="249"/>
      <c r="G70" s="249"/>
      <c r="H70" s="249"/>
      <c r="L70" s="22"/>
    </row>
    <row r="71" spans="2:12" s="6" customFormat="1" ht="7.5" customHeight="1">
      <c r="B71" s="22"/>
      <c r="L71" s="22"/>
    </row>
    <row r="72" spans="2:12" s="6" customFormat="1" ht="18.75" customHeight="1">
      <c r="B72" s="22"/>
      <c r="C72" s="18" t="s">
        <v>22</v>
      </c>
      <c r="F72" s="16" t="str">
        <f>$F$10</f>
        <v>Kolín V, Ke Hřbitovu 1540</v>
      </c>
      <c r="I72" s="18" t="s">
        <v>24</v>
      </c>
      <c r="J72" s="45" t="str">
        <f>IF($J$10="","",$J$10)</f>
        <v>14.05.2015</v>
      </c>
      <c r="L72" s="22"/>
    </row>
    <row r="73" spans="2:12" s="6" customFormat="1" ht="7.5" customHeight="1">
      <c r="B73" s="22"/>
      <c r="L73" s="22"/>
    </row>
    <row r="74" spans="2:12" s="6" customFormat="1" ht="15.75" customHeight="1">
      <c r="B74" s="22"/>
      <c r="C74" s="18" t="s">
        <v>28</v>
      </c>
      <c r="F74" s="16" t="str">
        <f>$E$13</f>
        <v>Město Kolín, Karlovo náměstí 78, Kolín I</v>
      </c>
      <c r="I74" s="18" t="s">
        <v>34</v>
      </c>
      <c r="J74" s="16" t="str">
        <f>$E$19</f>
        <v>AZ PROJECT spol. s r.o., Plynárenská 830, Kolín IV</v>
      </c>
      <c r="L74" s="22"/>
    </row>
    <row r="75" spans="2:12" s="6" customFormat="1" ht="15" customHeight="1">
      <c r="B75" s="22"/>
      <c r="C75" s="18" t="s">
        <v>32</v>
      </c>
      <c r="F75" s="16">
        <f>IF($E$16="","",$E$16)</f>
      </c>
      <c r="L75" s="22"/>
    </row>
    <row r="76" spans="2:12" s="6" customFormat="1" ht="11.25" customHeight="1">
      <c r="B76" s="22"/>
      <c r="L76" s="22"/>
    </row>
    <row r="77" spans="2:20" s="93" customFormat="1" ht="30" customHeight="1">
      <c r="B77" s="94"/>
      <c r="C77" s="95" t="s">
        <v>96</v>
      </c>
      <c r="D77" s="96" t="s">
        <v>59</v>
      </c>
      <c r="E77" s="96" t="s">
        <v>55</v>
      </c>
      <c r="F77" s="96" t="s">
        <v>97</v>
      </c>
      <c r="G77" s="96" t="s">
        <v>98</v>
      </c>
      <c r="H77" s="96" t="s">
        <v>99</v>
      </c>
      <c r="I77" s="96" t="s">
        <v>100</v>
      </c>
      <c r="J77" s="96" t="s">
        <v>101</v>
      </c>
      <c r="K77" s="97" t="s">
        <v>102</v>
      </c>
      <c r="L77" s="94"/>
      <c r="M77" s="51" t="s">
        <v>103</v>
      </c>
      <c r="N77" s="52" t="s">
        <v>44</v>
      </c>
      <c r="O77" s="52" t="s">
        <v>104</v>
      </c>
      <c r="P77" s="52" t="s">
        <v>105</v>
      </c>
      <c r="Q77" s="52" t="s">
        <v>106</v>
      </c>
      <c r="R77" s="52" t="s">
        <v>107</v>
      </c>
      <c r="S77" s="52" t="s">
        <v>108</v>
      </c>
      <c r="T77" s="53" t="s">
        <v>109</v>
      </c>
    </row>
    <row r="78" spans="2:63" s="6" customFormat="1" ht="30" customHeight="1">
      <c r="B78" s="22"/>
      <c r="C78" s="56" t="s">
        <v>85</v>
      </c>
      <c r="J78" s="98">
        <f>$BK$78</f>
        <v>0</v>
      </c>
      <c r="L78" s="22"/>
      <c r="M78" s="55"/>
      <c r="N78" s="46"/>
      <c r="O78" s="46"/>
      <c r="P78" s="99">
        <f>$P$79+$P$104</f>
        <v>0</v>
      </c>
      <c r="Q78" s="46"/>
      <c r="R78" s="99">
        <f>$R$79+$R$104</f>
        <v>2.94776</v>
      </c>
      <c r="S78" s="46"/>
      <c r="T78" s="100">
        <f>$T$79+$T$104</f>
        <v>0.33430000000000004</v>
      </c>
      <c r="AT78" s="6" t="s">
        <v>73</v>
      </c>
      <c r="AU78" s="6" t="s">
        <v>86</v>
      </c>
      <c r="BK78" s="101">
        <f>$BK$79+$BK$104</f>
        <v>0</v>
      </c>
    </row>
    <row r="79" spans="2:63" s="102" customFormat="1" ht="37.5" customHeight="1">
      <c r="B79" s="103"/>
      <c r="D79" s="104" t="s">
        <v>73</v>
      </c>
      <c r="E79" s="105" t="s">
        <v>110</v>
      </c>
      <c r="F79" s="105" t="s">
        <v>111</v>
      </c>
      <c r="J79" s="106">
        <f>$BK$79</f>
        <v>0</v>
      </c>
      <c r="L79" s="103"/>
      <c r="M79" s="107"/>
      <c r="P79" s="108">
        <f>$P$80+$P$100</f>
        <v>0</v>
      </c>
      <c r="R79" s="108">
        <f>$R$80+$R$100</f>
        <v>0</v>
      </c>
      <c r="T79" s="109">
        <f>$T$80+$T$100</f>
        <v>0</v>
      </c>
      <c r="AR79" s="104" t="s">
        <v>21</v>
      </c>
      <c r="AT79" s="104" t="s">
        <v>73</v>
      </c>
      <c r="AU79" s="104" t="s">
        <v>74</v>
      </c>
      <c r="AY79" s="104" t="s">
        <v>112</v>
      </c>
      <c r="BK79" s="110">
        <f>$BK$80+$BK$100</f>
        <v>0</v>
      </c>
    </row>
    <row r="80" spans="2:63" s="102" customFormat="1" ht="21" customHeight="1">
      <c r="B80" s="103"/>
      <c r="D80" s="104" t="s">
        <v>73</v>
      </c>
      <c r="E80" s="111" t="s">
        <v>113</v>
      </c>
      <c r="F80" s="111" t="s">
        <v>114</v>
      </c>
      <c r="J80" s="112">
        <f>$BK$80</f>
        <v>0</v>
      </c>
      <c r="L80" s="103"/>
      <c r="M80" s="107"/>
      <c r="P80" s="108">
        <f>$P$81+SUM($P$82:$P$88)</f>
        <v>0</v>
      </c>
      <c r="R80" s="108">
        <f>$R$81+SUM($R$82:$R$88)</f>
        <v>0</v>
      </c>
      <c r="T80" s="109">
        <f>$T$81+SUM($T$82:$T$88)</f>
        <v>0</v>
      </c>
      <c r="AR80" s="104" t="s">
        <v>21</v>
      </c>
      <c r="AT80" s="104" t="s">
        <v>73</v>
      </c>
      <c r="AU80" s="104" t="s">
        <v>21</v>
      </c>
      <c r="AY80" s="104" t="s">
        <v>112</v>
      </c>
      <c r="BK80" s="110">
        <f>$BK$81+SUM($BK$82:$BK$88)</f>
        <v>0</v>
      </c>
    </row>
    <row r="81" spans="2:65" s="6" customFormat="1" ht="15.75" customHeight="1">
      <c r="B81" s="22"/>
      <c r="C81" s="113" t="s">
        <v>21</v>
      </c>
      <c r="D81" s="113" t="s">
        <v>115</v>
      </c>
      <c r="E81" s="114" t="s">
        <v>116</v>
      </c>
      <c r="F81" s="115" t="s">
        <v>117</v>
      </c>
      <c r="G81" s="116" t="s">
        <v>118</v>
      </c>
      <c r="H81" s="117">
        <v>595</v>
      </c>
      <c r="I81" s="118"/>
      <c r="J81" s="119">
        <f>ROUND($I$81*$H$81,2)</f>
        <v>0</v>
      </c>
      <c r="K81" s="115"/>
      <c r="L81" s="22"/>
      <c r="M81" s="120"/>
      <c r="N81" s="121" t="s">
        <v>45</v>
      </c>
      <c r="P81" s="122">
        <f>$O$81*$H$81</f>
        <v>0</v>
      </c>
      <c r="Q81" s="122">
        <v>0</v>
      </c>
      <c r="R81" s="122">
        <f>$Q$81*$H$81</f>
        <v>0</v>
      </c>
      <c r="S81" s="122">
        <v>0</v>
      </c>
      <c r="T81" s="123">
        <f>$S$81*$H$81</f>
        <v>0</v>
      </c>
      <c r="AR81" s="71" t="s">
        <v>119</v>
      </c>
      <c r="AT81" s="71" t="s">
        <v>115</v>
      </c>
      <c r="AU81" s="71" t="s">
        <v>80</v>
      </c>
      <c r="AY81" s="6" t="s">
        <v>112</v>
      </c>
      <c r="BE81" s="124">
        <f>IF($N$81="základní",$J$81,0)</f>
        <v>0</v>
      </c>
      <c r="BF81" s="124">
        <f>IF($N$81="snížená",$J$81,0)</f>
        <v>0</v>
      </c>
      <c r="BG81" s="124">
        <f>IF($N$81="zákl. přenesená",$J$81,0)</f>
        <v>0</v>
      </c>
      <c r="BH81" s="124">
        <f>IF($N$81="sníž. přenesená",$J$81,0)</f>
        <v>0</v>
      </c>
      <c r="BI81" s="124">
        <f>IF($N$81="nulová",$J$81,0)</f>
        <v>0</v>
      </c>
      <c r="BJ81" s="71" t="s">
        <v>21</v>
      </c>
      <c r="BK81" s="124">
        <f>ROUND($I$81*$H$81,2)</f>
        <v>0</v>
      </c>
      <c r="BL81" s="71" t="s">
        <v>119</v>
      </c>
      <c r="BM81" s="71" t="s">
        <v>120</v>
      </c>
    </row>
    <row r="82" spans="2:47" s="6" customFormat="1" ht="16.5" customHeight="1">
      <c r="B82" s="22"/>
      <c r="D82" s="125" t="s">
        <v>121</v>
      </c>
      <c r="F82" s="126" t="s">
        <v>117</v>
      </c>
      <c r="L82" s="22"/>
      <c r="M82" s="48"/>
      <c r="T82" s="49"/>
      <c r="AT82" s="6" t="s">
        <v>121</v>
      </c>
      <c r="AU82" s="6" t="s">
        <v>80</v>
      </c>
    </row>
    <row r="83" spans="2:47" s="6" customFormat="1" ht="192.75" customHeight="1">
      <c r="B83" s="22"/>
      <c r="D83" s="127" t="s">
        <v>122</v>
      </c>
      <c r="F83" s="128" t="s">
        <v>123</v>
      </c>
      <c r="L83" s="22"/>
      <c r="M83" s="48"/>
      <c r="T83" s="49"/>
      <c r="AT83" s="6" t="s">
        <v>122</v>
      </c>
      <c r="AU83" s="6" t="s">
        <v>80</v>
      </c>
    </row>
    <row r="84" spans="2:51" s="6" customFormat="1" ht="15.75" customHeight="1">
      <c r="B84" s="129"/>
      <c r="D84" s="127" t="s">
        <v>124</v>
      </c>
      <c r="E84" s="130"/>
      <c r="F84" s="131" t="s">
        <v>125</v>
      </c>
      <c r="H84" s="132">
        <v>595</v>
      </c>
      <c r="L84" s="129"/>
      <c r="M84" s="133"/>
      <c r="T84" s="134"/>
      <c r="AT84" s="130" t="s">
        <v>124</v>
      </c>
      <c r="AU84" s="130" t="s">
        <v>80</v>
      </c>
      <c r="AV84" s="130" t="s">
        <v>80</v>
      </c>
      <c r="AW84" s="130" t="s">
        <v>86</v>
      </c>
      <c r="AX84" s="130" t="s">
        <v>21</v>
      </c>
      <c r="AY84" s="130" t="s">
        <v>112</v>
      </c>
    </row>
    <row r="85" spans="2:65" s="6" customFormat="1" ht="15.75" customHeight="1">
      <c r="B85" s="22"/>
      <c r="C85" s="113" t="s">
        <v>80</v>
      </c>
      <c r="D85" s="113" t="s">
        <v>115</v>
      </c>
      <c r="E85" s="114" t="s">
        <v>126</v>
      </c>
      <c r="F85" s="115" t="s">
        <v>127</v>
      </c>
      <c r="G85" s="116" t="s">
        <v>118</v>
      </c>
      <c r="H85" s="117">
        <v>595</v>
      </c>
      <c r="I85" s="118"/>
      <c r="J85" s="119">
        <f>ROUND($I$85*$H$85,2)</f>
        <v>0</v>
      </c>
      <c r="K85" s="115" t="s">
        <v>128</v>
      </c>
      <c r="L85" s="22"/>
      <c r="M85" s="120"/>
      <c r="N85" s="121" t="s">
        <v>45</v>
      </c>
      <c r="P85" s="122">
        <f>$O$85*$H$85</f>
        <v>0</v>
      </c>
      <c r="Q85" s="122">
        <v>0</v>
      </c>
      <c r="R85" s="122">
        <f>$Q$85*$H$85</f>
        <v>0</v>
      </c>
      <c r="S85" s="122">
        <v>0</v>
      </c>
      <c r="T85" s="123">
        <f>$S$85*$H$85</f>
        <v>0</v>
      </c>
      <c r="AR85" s="71" t="s">
        <v>119</v>
      </c>
      <c r="AT85" s="71" t="s">
        <v>115</v>
      </c>
      <c r="AU85" s="71" t="s">
        <v>80</v>
      </c>
      <c r="AY85" s="6" t="s">
        <v>112</v>
      </c>
      <c r="BE85" s="124">
        <f>IF($N$85="základní",$J$85,0)</f>
        <v>0</v>
      </c>
      <c r="BF85" s="124">
        <f>IF($N$85="snížená",$J$85,0)</f>
        <v>0</v>
      </c>
      <c r="BG85" s="124">
        <f>IF($N$85="zákl. přenesená",$J$85,0)</f>
        <v>0</v>
      </c>
      <c r="BH85" s="124">
        <f>IF($N$85="sníž. přenesená",$J$85,0)</f>
        <v>0</v>
      </c>
      <c r="BI85" s="124">
        <f>IF($N$85="nulová",$J$85,0)</f>
        <v>0</v>
      </c>
      <c r="BJ85" s="71" t="s">
        <v>21</v>
      </c>
      <c r="BK85" s="124">
        <f>ROUND($I$85*$H$85,2)</f>
        <v>0</v>
      </c>
      <c r="BL85" s="71" t="s">
        <v>119</v>
      </c>
      <c r="BM85" s="71" t="s">
        <v>129</v>
      </c>
    </row>
    <row r="86" spans="2:47" s="6" customFormat="1" ht="16.5" customHeight="1">
      <c r="B86" s="22"/>
      <c r="D86" s="125" t="s">
        <v>121</v>
      </c>
      <c r="F86" s="126" t="s">
        <v>127</v>
      </c>
      <c r="L86" s="22"/>
      <c r="M86" s="48"/>
      <c r="T86" s="49"/>
      <c r="AT86" s="6" t="s">
        <v>121</v>
      </c>
      <c r="AU86" s="6" t="s">
        <v>80</v>
      </c>
    </row>
    <row r="87" spans="2:51" s="6" customFormat="1" ht="15.75" customHeight="1">
      <c r="B87" s="129"/>
      <c r="D87" s="127" t="s">
        <v>124</v>
      </c>
      <c r="E87" s="130"/>
      <c r="F87" s="131" t="s">
        <v>125</v>
      </c>
      <c r="H87" s="132">
        <v>595</v>
      </c>
      <c r="L87" s="129"/>
      <c r="M87" s="133"/>
      <c r="T87" s="134"/>
      <c r="AT87" s="130" t="s">
        <v>124</v>
      </c>
      <c r="AU87" s="130" t="s">
        <v>80</v>
      </c>
      <c r="AV87" s="130" t="s">
        <v>80</v>
      </c>
      <c r="AW87" s="130" t="s">
        <v>86</v>
      </c>
      <c r="AX87" s="130" t="s">
        <v>21</v>
      </c>
      <c r="AY87" s="130" t="s">
        <v>112</v>
      </c>
    </row>
    <row r="88" spans="2:63" s="102" customFormat="1" ht="23.25" customHeight="1">
      <c r="B88" s="103"/>
      <c r="D88" s="104" t="s">
        <v>73</v>
      </c>
      <c r="E88" s="111" t="s">
        <v>130</v>
      </c>
      <c r="F88" s="111" t="s">
        <v>131</v>
      </c>
      <c r="J88" s="112">
        <f>$BK$88</f>
        <v>0</v>
      </c>
      <c r="L88" s="103"/>
      <c r="M88" s="107"/>
      <c r="P88" s="108">
        <f>SUM($P$89:$P$99)</f>
        <v>0</v>
      </c>
      <c r="R88" s="108">
        <f>SUM($R$89:$R$99)</f>
        <v>0</v>
      </c>
      <c r="T88" s="109">
        <f>SUM($T$89:$T$99)</f>
        <v>0</v>
      </c>
      <c r="AR88" s="104" t="s">
        <v>21</v>
      </c>
      <c r="AT88" s="104" t="s">
        <v>73</v>
      </c>
      <c r="AU88" s="104" t="s">
        <v>80</v>
      </c>
      <c r="AY88" s="104" t="s">
        <v>112</v>
      </c>
      <c r="BK88" s="110">
        <f>SUM($BK$89:$BK$99)</f>
        <v>0</v>
      </c>
    </row>
    <row r="89" spans="2:65" s="6" customFormat="1" ht="15.75" customHeight="1">
      <c r="B89" s="22"/>
      <c r="C89" s="113" t="s">
        <v>132</v>
      </c>
      <c r="D89" s="113" t="s">
        <v>115</v>
      </c>
      <c r="E89" s="114" t="s">
        <v>133</v>
      </c>
      <c r="F89" s="115" t="s">
        <v>134</v>
      </c>
      <c r="G89" s="116" t="s">
        <v>135</v>
      </c>
      <c r="H89" s="117">
        <v>0.334</v>
      </c>
      <c r="I89" s="118"/>
      <c r="J89" s="119">
        <f>ROUND($I$89*$H$89,2)</f>
        <v>0</v>
      </c>
      <c r="K89" s="115" t="s">
        <v>128</v>
      </c>
      <c r="L89" s="22"/>
      <c r="M89" s="120"/>
      <c r="N89" s="121" t="s">
        <v>45</v>
      </c>
      <c r="P89" s="122">
        <f>$O$89*$H$89</f>
        <v>0</v>
      </c>
      <c r="Q89" s="122">
        <v>0</v>
      </c>
      <c r="R89" s="122">
        <f>$Q$89*$H$89</f>
        <v>0</v>
      </c>
      <c r="S89" s="122">
        <v>0</v>
      </c>
      <c r="T89" s="123">
        <f>$S$89*$H$89</f>
        <v>0</v>
      </c>
      <c r="AR89" s="71" t="s">
        <v>119</v>
      </c>
      <c r="AT89" s="71" t="s">
        <v>115</v>
      </c>
      <c r="AU89" s="71" t="s">
        <v>132</v>
      </c>
      <c r="AY89" s="6" t="s">
        <v>112</v>
      </c>
      <c r="BE89" s="124">
        <f>IF($N$89="základní",$J$89,0)</f>
        <v>0</v>
      </c>
      <c r="BF89" s="124">
        <f>IF($N$89="snížená",$J$89,0)</f>
        <v>0</v>
      </c>
      <c r="BG89" s="124">
        <f>IF($N$89="zákl. přenesená",$J$89,0)</f>
        <v>0</v>
      </c>
      <c r="BH89" s="124">
        <f>IF($N$89="sníž. přenesená",$J$89,0)</f>
        <v>0</v>
      </c>
      <c r="BI89" s="124">
        <f>IF($N$89="nulová",$J$89,0)</f>
        <v>0</v>
      </c>
      <c r="BJ89" s="71" t="s">
        <v>21</v>
      </c>
      <c r="BK89" s="124">
        <f>ROUND($I$89*$H$89,2)</f>
        <v>0</v>
      </c>
      <c r="BL89" s="71" t="s">
        <v>119</v>
      </c>
      <c r="BM89" s="71" t="s">
        <v>136</v>
      </c>
    </row>
    <row r="90" spans="2:47" s="6" customFormat="1" ht="16.5" customHeight="1">
      <c r="B90" s="22"/>
      <c r="D90" s="125" t="s">
        <v>121</v>
      </c>
      <c r="F90" s="126" t="s">
        <v>134</v>
      </c>
      <c r="L90" s="22"/>
      <c r="M90" s="48"/>
      <c r="T90" s="49"/>
      <c r="AT90" s="6" t="s">
        <v>121</v>
      </c>
      <c r="AU90" s="6" t="s">
        <v>132</v>
      </c>
    </row>
    <row r="91" spans="2:65" s="6" customFormat="1" ht="15.75" customHeight="1">
      <c r="B91" s="22"/>
      <c r="C91" s="113" t="s">
        <v>119</v>
      </c>
      <c r="D91" s="113" t="s">
        <v>115</v>
      </c>
      <c r="E91" s="114" t="s">
        <v>137</v>
      </c>
      <c r="F91" s="115" t="s">
        <v>138</v>
      </c>
      <c r="G91" s="116" t="s">
        <v>135</v>
      </c>
      <c r="H91" s="117">
        <v>0.334</v>
      </c>
      <c r="I91" s="118"/>
      <c r="J91" s="119">
        <f>ROUND($I$91*$H$91,2)</f>
        <v>0</v>
      </c>
      <c r="K91" s="115" t="s">
        <v>128</v>
      </c>
      <c r="L91" s="22"/>
      <c r="M91" s="120"/>
      <c r="N91" s="121" t="s">
        <v>45</v>
      </c>
      <c r="P91" s="122">
        <f>$O$91*$H$91</f>
        <v>0</v>
      </c>
      <c r="Q91" s="122">
        <v>0</v>
      </c>
      <c r="R91" s="122">
        <f>$Q$91*$H$91</f>
        <v>0</v>
      </c>
      <c r="S91" s="122">
        <v>0</v>
      </c>
      <c r="T91" s="123">
        <f>$S$91*$H$91</f>
        <v>0</v>
      </c>
      <c r="AR91" s="71" t="s">
        <v>119</v>
      </c>
      <c r="AT91" s="71" t="s">
        <v>115</v>
      </c>
      <c r="AU91" s="71" t="s">
        <v>132</v>
      </c>
      <c r="AY91" s="6" t="s">
        <v>112</v>
      </c>
      <c r="BE91" s="124">
        <f>IF($N$91="základní",$J$91,0)</f>
        <v>0</v>
      </c>
      <c r="BF91" s="124">
        <f>IF($N$91="snížená",$J$91,0)</f>
        <v>0</v>
      </c>
      <c r="BG91" s="124">
        <f>IF($N$91="zákl. přenesená",$J$91,0)</f>
        <v>0</v>
      </c>
      <c r="BH91" s="124">
        <f>IF($N$91="sníž. přenesená",$J$91,0)</f>
        <v>0</v>
      </c>
      <c r="BI91" s="124">
        <f>IF($N$91="nulová",$J$91,0)</f>
        <v>0</v>
      </c>
      <c r="BJ91" s="71" t="s">
        <v>21</v>
      </c>
      <c r="BK91" s="124">
        <f>ROUND($I$91*$H$91,2)</f>
        <v>0</v>
      </c>
      <c r="BL91" s="71" t="s">
        <v>119</v>
      </c>
      <c r="BM91" s="71" t="s">
        <v>139</v>
      </c>
    </row>
    <row r="92" spans="2:47" s="6" customFormat="1" ht="16.5" customHeight="1">
      <c r="B92" s="22"/>
      <c r="D92" s="125" t="s">
        <v>121</v>
      </c>
      <c r="F92" s="126" t="s">
        <v>138</v>
      </c>
      <c r="L92" s="22"/>
      <c r="M92" s="48"/>
      <c r="T92" s="49"/>
      <c r="AT92" s="6" t="s">
        <v>121</v>
      </c>
      <c r="AU92" s="6" t="s">
        <v>132</v>
      </c>
    </row>
    <row r="93" spans="2:65" s="6" customFormat="1" ht="15.75" customHeight="1">
      <c r="B93" s="22"/>
      <c r="C93" s="113" t="s">
        <v>140</v>
      </c>
      <c r="D93" s="113" t="s">
        <v>115</v>
      </c>
      <c r="E93" s="114" t="s">
        <v>141</v>
      </c>
      <c r="F93" s="115" t="s">
        <v>142</v>
      </c>
      <c r="G93" s="116" t="s">
        <v>135</v>
      </c>
      <c r="H93" s="117">
        <v>0.334</v>
      </c>
      <c r="I93" s="118"/>
      <c r="J93" s="119">
        <f>ROUND($I$93*$H$93,2)</f>
        <v>0</v>
      </c>
      <c r="K93" s="115" t="s">
        <v>128</v>
      </c>
      <c r="L93" s="22"/>
      <c r="M93" s="120"/>
      <c r="N93" s="121" t="s">
        <v>45</v>
      </c>
      <c r="P93" s="122">
        <f>$O$93*$H$93</f>
        <v>0</v>
      </c>
      <c r="Q93" s="122">
        <v>0</v>
      </c>
      <c r="R93" s="122">
        <f>$Q$93*$H$93</f>
        <v>0</v>
      </c>
      <c r="S93" s="122">
        <v>0</v>
      </c>
      <c r="T93" s="123">
        <f>$S$93*$H$93</f>
        <v>0</v>
      </c>
      <c r="AR93" s="71" t="s">
        <v>119</v>
      </c>
      <c r="AT93" s="71" t="s">
        <v>115</v>
      </c>
      <c r="AU93" s="71" t="s">
        <v>132</v>
      </c>
      <c r="AY93" s="6" t="s">
        <v>112</v>
      </c>
      <c r="BE93" s="124">
        <f>IF($N$93="základní",$J$93,0)</f>
        <v>0</v>
      </c>
      <c r="BF93" s="124">
        <f>IF($N$93="snížená",$J$93,0)</f>
        <v>0</v>
      </c>
      <c r="BG93" s="124">
        <f>IF($N$93="zákl. přenesená",$J$93,0)</f>
        <v>0</v>
      </c>
      <c r="BH93" s="124">
        <f>IF($N$93="sníž. přenesená",$J$93,0)</f>
        <v>0</v>
      </c>
      <c r="BI93" s="124">
        <f>IF($N$93="nulová",$J$93,0)</f>
        <v>0</v>
      </c>
      <c r="BJ93" s="71" t="s">
        <v>21</v>
      </c>
      <c r="BK93" s="124">
        <f>ROUND($I$93*$H$93,2)</f>
        <v>0</v>
      </c>
      <c r="BL93" s="71" t="s">
        <v>119</v>
      </c>
      <c r="BM93" s="71" t="s">
        <v>143</v>
      </c>
    </row>
    <row r="94" spans="2:47" s="6" customFormat="1" ht="16.5" customHeight="1">
      <c r="B94" s="22"/>
      <c r="D94" s="125" t="s">
        <v>121</v>
      </c>
      <c r="F94" s="126" t="s">
        <v>142</v>
      </c>
      <c r="L94" s="22"/>
      <c r="M94" s="48"/>
      <c r="T94" s="49"/>
      <c r="AT94" s="6" t="s">
        <v>121</v>
      </c>
      <c r="AU94" s="6" t="s">
        <v>132</v>
      </c>
    </row>
    <row r="95" spans="2:65" s="6" customFormat="1" ht="15.75" customHeight="1">
      <c r="B95" s="22"/>
      <c r="C95" s="113" t="s">
        <v>144</v>
      </c>
      <c r="D95" s="113" t="s">
        <v>115</v>
      </c>
      <c r="E95" s="114" t="s">
        <v>145</v>
      </c>
      <c r="F95" s="115" t="s">
        <v>146</v>
      </c>
      <c r="G95" s="116" t="s">
        <v>135</v>
      </c>
      <c r="H95" s="117">
        <v>5.852</v>
      </c>
      <c r="I95" s="118"/>
      <c r="J95" s="119">
        <f>ROUND($I$95*$H$95,2)</f>
        <v>0</v>
      </c>
      <c r="K95" s="115" t="s">
        <v>128</v>
      </c>
      <c r="L95" s="22"/>
      <c r="M95" s="120"/>
      <c r="N95" s="121" t="s">
        <v>45</v>
      </c>
      <c r="P95" s="122">
        <f>$O$95*$H$95</f>
        <v>0</v>
      </c>
      <c r="Q95" s="122">
        <v>0</v>
      </c>
      <c r="R95" s="122">
        <f>$Q$95*$H$95</f>
        <v>0</v>
      </c>
      <c r="S95" s="122">
        <v>0</v>
      </c>
      <c r="T95" s="123">
        <f>$S$95*$H$95</f>
        <v>0</v>
      </c>
      <c r="AR95" s="71" t="s">
        <v>119</v>
      </c>
      <c r="AT95" s="71" t="s">
        <v>115</v>
      </c>
      <c r="AU95" s="71" t="s">
        <v>132</v>
      </c>
      <c r="AY95" s="6" t="s">
        <v>112</v>
      </c>
      <c r="BE95" s="124">
        <f>IF($N$95="základní",$J$95,0)</f>
        <v>0</v>
      </c>
      <c r="BF95" s="124">
        <f>IF($N$95="snížená",$J$95,0)</f>
        <v>0</v>
      </c>
      <c r="BG95" s="124">
        <f>IF($N$95="zákl. přenesená",$J$95,0)</f>
        <v>0</v>
      </c>
      <c r="BH95" s="124">
        <f>IF($N$95="sníž. přenesená",$J$95,0)</f>
        <v>0</v>
      </c>
      <c r="BI95" s="124">
        <f>IF($N$95="nulová",$J$95,0)</f>
        <v>0</v>
      </c>
      <c r="BJ95" s="71" t="s">
        <v>21</v>
      </c>
      <c r="BK95" s="124">
        <f>ROUND($I$95*$H$95,2)</f>
        <v>0</v>
      </c>
      <c r="BL95" s="71" t="s">
        <v>119</v>
      </c>
      <c r="BM95" s="71" t="s">
        <v>147</v>
      </c>
    </row>
    <row r="96" spans="2:47" s="6" customFormat="1" ht="16.5" customHeight="1">
      <c r="B96" s="22"/>
      <c r="D96" s="125" t="s">
        <v>121</v>
      </c>
      <c r="F96" s="126" t="s">
        <v>146</v>
      </c>
      <c r="L96" s="22"/>
      <c r="M96" s="48"/>
      <c r="T96" s="49"/>
      <c r="AT96" s="6" t="s">
        <v>121</v>
      </c>
      <c r="AU96" s="6" t="s">
        <v>132</v>
      </c>
    </row>
    <row r="97" spans="2:51" s="6" customFormat="1" ht="15.75" customHeight="1">
      <c r="B97" s="129"/>
      <c r="D97" s="127" t="s">
        <v>124</v>
      </c>
      <c r="E97" s="130"/>
      <c r="F97" s="131" t="s">
        <v>148</v>
      </c>
      <c r="H97" s="132">
        <v>5.852</v>
      </c>
      <c r="L97" s="129"/>
      <c r="M97" s="133"/>
      <c r="T97" s="134"/>
      <c r="AT97" s="130" t="s">
        <v>124</v>
      </c>
      <c r="AU97" s="130" t="s">
        <v>132</v>
      </c>
      <c r="AV97" s="130" t="s">
        <v>80</v>
      </c>
      <c r="AW97" s="130" t="s">
        <v>86</v>
      </c>
      <c r="AX97" s="130" t="s">
        <v>21</v>
      </c>
      <c r="AY97" s="130" t="s">
        <v>112</v>
      </c>
    </row>
    <row r="98" spans="2:65" s="6" customFormat="1" ht="15.75" customHeight="1">
      <c r="B98" s="22"/>
      <c r="C98" s="113" t="s">
        <v>149</v>
      </c>
      <c r="D98" s="113" t="s">
        <v>115</v>
      </c>
      <c r="E98" s="114" t="s">
        <v>150</v>
      </c>
      <c r="F98" s="115" t="s">
        <v>151</v>
      </c>
      <c r="G98" s="116" t="s">
        <v>135</v>
      </c>
      <c r="H98" s="117">
        <v>0.034</v>
      </c>
      <c r="I98" s="118"/>
      <c r="J98" s="119">
        <f>ROUND($I$98*$H$98,2)</f>
        <v>0</v>
      </c>
      <c r="K98" s="115" t="s">
        <v>128</v>
      </c>
      <c r="L98" s="22"/>
      <c r="M98" s="120"/>
      <c r="N98" s="121" t="s">
        <v>45</v>
      </c>
      <c r="P98" s="122">
        <f>$O$98*$H$98</f>
        <v>0</v>
      </c>
      <c r="Q98" s="122">
        <v>0</v>
      </c>
      <c r="R98" s="122">
        <f>$Q$98*$H$98</f>
        <v>0</v>
      </c>
      <c r="S98" s="122">
        <v>0</v>
      </c>
      <c r="T98" s="123">
        <f>$S$98*$H$98</f>
        <v>0</v>
      </c>
      <c r="AR98" s="71" t="s">
        <v>119</v>
      </c>
      <c r="AT98" s="71" t="s">
        <v>115</v>
      </c>
      <c r="AU98" s="71" t="s">
        <v>132</v>
      </c>
      <c r="AY98" s="6" t="s">
        <v>112</v>
      </c>
      <c r="BE98" s="124">
        <f>IF($N$98="základní",$J$98,0)</f>
        <v>0</v>
      </c>
      <c r="BF98" s="124">
        <f>IF($N$98="snížená",$J$98,0)</f>
        <v>0</v>
      </c>
      <c r="BG98" s="124">
        <f>IF($N$98="zákl. přenesená",$J$98,0)</f>
        <v>0</v>
      </c>
      <c r="BH98" s="124">
        <f>IF($N$98="sníž. přenesená",$J$98,0)</f>
        <v>0</v>
      </c>
      <c r="BI98" s="124">
        <f>IF($N$98="nulová",$J$98,0)</f>
        <v>0</v>
      </c>
      <c r="BJ98" s="71" t="s">
        <v>21</v>
      </c>
      <c r="BK98" s="124">
        <f>ROUND($I$98*$H$98,2)</f>
        <v>0</v>
      </c>
      <c r="BL98" s="71" t="s">
        <v>119</v>
      </c>
      <c r="BM98" s="71" t="s">
        <v>152</v>
      </c>
    </row>
    <row r="99" spans="2:47" s="6" customFormat="1" ht="16.5" customHeight="1">
      <c r="B99" s="22"/>
      <c r="D99" s="125" t="s">
        <v>121</v>
      </c>
      <c r="F99" s="126" t="s">
        <v>151</v>
      </c>
      <c r="L99" s="22"/>
      <c r="M99" s="48"/>
      <c r="T99" s="49"/>
      <c r="AT99" s="6" t="s">
        <v>121</v>
      </c>
      <c r="AU99" s="6" t="s">
        <v>132</v>
      </c>
    </row>
    <row r="100" spans="2:63" s="102" customFormat="1" ht="30.75" customHeight="1">
      <c r="B100" s="103"/>
      <c r="D100" s="104" t="s">
        <v>73</v>
      </c>
      <c r="E100" s="111" t="s">
        <v>153</v>
      </c>
      <c r="F100" s="111" t="s">
        <v>154</v>
      </c>
      <c r="J100" s="112">
        <f>$BK$100</f>
        <v>0</v>
      </c>
      <c r="L100" s="103"/>
      <c r="M100" s="107"/>
      <c r="P100" s="108">
        <f>SUM($P$101:$P$103)</f>
        <v>0</v>
      </c>
      <c r="R100" s="108">
        <f>SUM($R$101:$R$103)</f>
        <v>0</v>
      </c>
      <c r="T100" s="109">
        <f>SUM($T$101:$T$103)</f>
        <v>0</v>
      </c>
      <c r="AR100" s="104" t="s">
        <v>21</v>
      </c>
      <c r="AT100" s="104" t="s">
        <v>73</v>
      </c>
      <c r="AU100" s="104" t="s">
        <v>21</v>
      </c>
      <c r="AY100" s="104" t="s">
        <v>112</v>
      </c>
      <c r="BK100" s="110">
        <f>SUM($BK$101:$BK$103)</f>
        <v>0</v>
      </c>
    </row>
    <row r="101" spans="2:65" s="6" customFormat="1" ht="15.75" customHeight="1">
      <c r="B101" s="22"/>
      <c r="C101" s="113" t="s">
        <v>155</v>
      </c>
      <c r="D101" s="113" t="s">
        <v>115</v>
      </c>
      <c r="E101" s="114" t="s">
        <v>156</v>
      </c>
      <c r="F101" s="115" t="s">
        <v>157</v>
      </c>
      <c r="G101" s="116" t="s">
        <v>135</v>
      </c>
      <c r="H101" s="117">
        <v>0.3</v>
      </c>
      <c r="I101" s="118"/>
      <c r="J101" s="119">
        <f>ROUND($I$101*$H$101,2)</f>
        <v>0</v>
      </c>
      <c r="K101" s="115" t="s">
        <v>158</v>
      </c>
      <c r="L101" s="22"/>
      <c r="M101" s="120"/>
      <c r="N101" s="121" t="s">
        <v>45</v>
      </c>
      <c r="P101" s="122">
        <f>$O$101*$H$101</f>
        <v>0</v>
      </c>
      <c r="Q101" s="122">
        <v>0</v>
      </c>
      <c r="R101" s="122">
        <f>$Q$101*$H$101</f>
        <v>0</v>
      </c>
      <c r="S101" s="122">
        <v>0</v>
      </c>
      <c r="T101" s="123">
        <f>$S$101*$H$101</f>
        <v>0</v>
      </c>
      <c r="AR101" s="71" t="s">
        <v>119</v>
      </c>
      <c r="AT101" s="71" t="s">
        <v>115</v>
      </c>
      <c r="AU101" s="71" t="s">
        <v>80</v>
      </c>
      <c r="AY101" s="6" t="s">
        <v>112</v>
      </c>
      <c r="BE101" s="124">
        <f>IF($N$101="základní",$J$101,0)</f>
        <v>0</v>
      </c>
      <c r="BF101" s="124">
        <f>IF($N$101="snížená",$J$101,0)</f>
        <v>0</v>
      </c>
      <c r="BG101" s="124">
        <f>IF($N$101="zákl. přenesená",$J$101,0)</f>
        <v>0</v>
      </c>
      <c r="BH101" s="124">
        <f>IF($N$101="sníž. přenesená",$J$101,0)</f>
        <v>0</v>
      </c>
      <c r="BI101" s="124">
        <f>IF($N$101="nulová",$J$101,0)</f>
        <v>0</v>
      </c>
      <c r="BJ101" s="71" t="s">
        <v>21</v>
      </c>
      <c r="BK101" s="124">
        <f>ROUND($I$101*$H$101,2)</f>
        <v>0</v>
      </c>
      <c r="BL101" s="71" t="s">
        <v>119</v>
      </c>
      <c r="BM101" s="71" t="s">
        <v>159</v>
      </c>
    </row>
    <row r="102" spans="2:47" s="6" customFormat="1" ht="16.5" customHeight="1">
      <c r="B102" s="22"/>
      <c r="D102" s="125" t="s">
        <v>121</v>
      </c>
      <c r="F102" s="126" t="s">
        <v>160</v>
      </c>
      <c r="L102" s="22"/>
      <c r="M102" s="48"/>
      <c r="T102" s="49"/>
      <c r="AT102" s="6" t="s">
        <v>121</v>
      </c>
      <c r="AU102" s="6" t="s">
        <v>80</v>
      </c>
    </row>
    <row r="103" spans="2:47" s="6" customFormat="1" ht="57.75" customHeight="1">
      <c r="B103" s="22"/>
      <c r="D103" s="127" t="s">
        <v>122</v>
      </c>
      <c r="F103" s="128" t="s">
        <v>161</v>
      </c>
      <c r="L103" s="22"/>
      <c r="M103" s="48"/>
      <c r="T103" s="49"/>
      <c r="AT103" s="6" t="s">
        <v>122</v>
      </c>
      <c r="AU103" s="6" t="s">
        <v>80</v>
      </c>
    </row>
    <row r="104" spans="2:63" s="102" customFormat="1" ht="37.5" customHeight="1">
      <c r="B104" s="103"/>
      <c r="D104" s="104" t="s">
        <v>73</v>
      </c>
      <c r="E104" s="105" t="s">
        <v>162</v>
      </c>
      <c r="F104" s="105" t="s">
        <v>163</v>
      </c>
      <c r="J104" s="106">
        <f>$BK$104</f>
        <v>0</v>
      </c>
      <c r="L104" s="103"/>
      <c r="M104" s="107"/>
      <c r="P104" s="108">
        <f>$P$105+$P$120+$P$137</f>
        <v>0</v>
      </c>
      <c r="R104" s="108">
        <f>$R$105+$R$120+$R$137</f>
        <v>2.94776</v>
      </c>
      <c r="T104" s="109">
        <f>$T$105+$T$120+$T$137</f>
        <v>0.33430000000000004</v>
      </c>
      <c r="AR104" s="104" t="s">
        <v>80</v>
      </c>
      <c r="AT104" s="104" t="s">
        <v>73</v>
      </c>
      <c r="AU104" s="104" t="s">
        <v>74</v>
      </c>
      <c r="AY104" s="104" t="s">
        <v>112</v>
      </c>
      <c r="BK104" s="110">
        <f>$BK$105+$BK$120+$BK$137</f>
        <v>0</v>
      </c>
    </row>
    <row r="105" spans="2:63" s="102" customFormat="1" ht="21" customHeight="1">
      <c r="B105" s="103"/>
      <c r="D105" s="104" t="s">
        <v>73</v>
      </c>
      <c r="E105" s="111" t="s">
        <v>164</v>
      </c>
      <c r="F105" s="111" t="s">
        <v>165</v>
      </c>
      <c r="J105" s="112">
        <f>$BK$105</f>
        <v>0</v>
      </c>
      <c r="L105" s="103"/>
      <c r="M105" s="107"/>
      <c r="P105" s="108">
        <f>SUM($P$106:$P$119)</f>
        <v>0</v>
      </c>
      <c r="R105" s="108">
        <f>SUM($R$106:$R$119)</f>
        <v>0.121</v>
      </c>
      <c r="T105" s="109">
        <f>SUM($T$106:$T$119)</f>
        <v>0</v>
      </c>
      <c r="AR105" s="104" t="s">
        <v>80</v>
      </c>
      <c r="AT105" s="104" t="s">
        <v>73</v>
      </c>
      <c r="AU105" s="104" t="s">
        <v>21</v>
      </c>
      <c r="AY105" s="104" t="s">
        <v>112</v>
      </c>
      <c r="BK105" s="110">
        <f>SUM($BK$106:$BK$119)</f>
        <v>0</v>
      </c>
    </row>
    <row r="106" spans="2:65" s="6" customFormat="1" ht="15.75" customHeight="1">
      <c r="B106" s="22"/>
      <c r="C106" s="113" t="s">
        <v>113</v>
      </c>
      <c r="D106" s="113" t="s">
        <v>115</v>
      </c>
      <c r="E106" s="114" t="s">
        <v>166</v>
      </c>
      <c r="F106" s="115" t="s">
        <v>167</v>
      </c>
      <c r="G106" s="116" t="s">
        <v>118</v>
      </c>
      <c r="H106" s="117">
        <v>986</v>
      </c>
      <c r="I106" s="118"/>
      <c r="J106" s="119">
        <f>ROUND($I$106*$H$106,2)</f>
        <v>0</v>
      </c>
      <c r="K106" s="115" t="s">
        <v>158</v>
      </c>
      <c r="L106" s="22"/>
      <c r="M106" s="120"/>
      <c r="N106" s="121" t="s">
        <v>45</v>
      </c>
      <c r="P106" s="122">
        <f>$O$106*$H$106</f>
        <v>0</v>
      </c>
      <c r="Q106" s="122">
        <v>0</v>
      </c>
      <c r="R106" s="122">
        <f>$Q$106*$H$106</f>
        <v>0</v>
      </c>
      <c r="S106" s="122">
        <v>0</v>
      </c>
      <c r="T106" s="123">
        <f>$S$106*$H$106</f>
        <v>0</v>
      </c>
      <c r="AR106" s="71" t="s">
        <v>168</v>
      </c>
      <c r="AT106" s="71" t="s">
        <v>115</v>
      </c>
      <c r="AU106" s="71" t="s">
        <v>80</v>
      </c>
      <c r="AY106" s="6" t="s">
        <v>112</v>
      </c>
      <c r="BE106" s="124">
        <f>IF($N$106="základní",$J$106,0)</f>
        <v>0</v>
      </c>
      <c r="BF106" s="124">
        <f>IF($N$106="snížená",$J$106,0)</f>
        <v>0</v>
      </c>
      <c r="BG106" s="124">
        <f>IF($N$106="zákl. přenesená",$J$106,0)</f>
        <v>0</v>
      </c>
      <c r="BH106" s="124">
        <f>IF($N$106="sníž. přenesená",$J$106,0)</f>
        <v>0</v>
      </c>
      <c r="BI106" s="124">
        <f>IF($N$106="nulová",$J$106,0)</f>
        <v>0</v>
      </c>
      <c r="BJ106" s="71" t="s">
        <v>21</v>
      </c>
      <c r="BK106" s="124">
        <f>ROUND($I$106*$H$106,2)</f>
        <v>0</v>
      </c>
      <c r="BL106" s="71" t="s">
        <v>168</v>
      </c>
      <c r="BM106" s="71" t="s">
        <v>169</v>
      </c>
    </row>
    <row r="107" spans="2:47" s="6" customFormat="1" ht="16.5" customHeight="1">
      <c r="B107" s="22"/>
      <c r="D107" s="125" t="s">
        <v>121</v>
      </c>
      <c r="F107" s="126" t="s">
        <v>170</v>
      </c>
      <c r="L107" s="22"/>
      <c r="M107" s="48"/>
      <c r="T107" s="49"/>
      <c r="AT107" s="6" t="s">
        <v>121</v>
      </c>
      <c r="AU107" s="6" t="s">
        <v>80</v>
      </c>
    </row>
    <row r="108" spans="2:47" s="6" customFormat="1" ht="44.25" customHeight="1">
      <c r="B108" s="22"/>
      <c r="D108" s="127" t="s">
        <v>122</v>
      </c>
      <c r="F108" s="128" t="s">
        <v>171</v>
      </c>
      <c r="L108" s="22"/>
      <c r="M108" s="48"/>
      <c r="T108" s="49"/>
      <c r="AT108" s="6" t="s">
        <v>122</v>
      </c>
      <c r="AU108" s="6" t="s">
        <v>80</v>
      </c>
    </row>
    <row r="109" spans="2:51" s="6" customFormat="1" ht="15.75" customHeight="1">
      <c r="B109" s="129"/>
      <c r="D109" s="127" t="s">
        <v>124</v>
      </c>
      <c r="E109" s="130"/>
      <c r="F109" s="131" t="s">
        <v>172</v>
      </c>
      <c r="H109" s="132">
        <v>986</v>
      </c>
      <c r="L109" s="129"/>
      <c r="M109" s="133"/>
      <c r="T109" s="134"/>
      <c r="AT109" s="130" t="s">
        <v>124</v>
      </c>
      <c r="AU109" s="130" t="s">
        <v>80</v>
      </c>
      <c r="AV109" s="130" t="s">
        <v>80</v>
      </c>
      <c r="AW109" s="130" t="s">
        <v>86</v>
      </c>
      <c r="AX109" s="130" t="s">
        <v>21</v>
      </c>
      <c r="AY109" s="130" t="s">
        <v>112</v>
      </c>
    </row>
    <row r="110" spans="2:65" s="6" customFormat="1" ht="15.75" customHeight="1">
      <c r="B110" s="22"/>
      <c r="C110" s="135" t="s">
        <v>26</v>
      </c>
      <c r="D110" s="135" t="s">
        <v>173</v>
      </c>
      <c r="E110" s="136" t="s">
        <v>174</v>
      </c>
      <c r="F110" s="137" t="s">
        <v>175</v>
      </c>
      <c r="G110" s="138" t="s">
        <v>135</v>
      </c>
      <c r="H110" s="139">
        <v>0.047</v>
      </c>
      <c r="I110" s="140"/>
      <c r="J110" s="141">
        <f>ROUND($I$110*$H$110,2)</f>
        <v>0</v>
      </c>
      <c r="K110" s="137" t="s">
        <v>158</v>
      </c>
      <c r="L110" s="142"/>
      <c r="M110" s="143"/>
      <c r="N110" s="144" t="s">
        <v>45</v>
      </c>
      <c r="P110" s="122">
        <f>$O$110*$H$110</f>
        <v>0</v>
      </c>
      <c r="Q110" s="122">
        <v>1</v>
      </c>
      <c r="R110" s="122">
        <f>$Q$110*$H$110</f>
        <v>0.047</v>
      </c>
      <c r="S110" s="122">
        <v>0</v>
      </c>
      <c r="T110" s="123">
        <f>$S$110*$H$110</f>
        <v>0</v>
      </c>
      <c r="AR110" s="71" t="s">
        <v>176</v>
      </c>
      <c r="AT110" s="71" t="s">
        <v>173</v>
      </c>
      <c r="AU110" s="71" t="s">
        <v>80</v>
      </c>
      <c r="AY110" s="6" t="s">
        <v>112</v>
      </c>
      <c r="BE110" s="124">
        <f>IF($N$110="základní",$J$110,0)</f>
        <v>0</v>
      </c>
      <c r="BF110" s="124">
        <f>IF($N$110="snížená",$J$110,0)</f>
        <v>0</v>
      </c>
      <c r="BG110" s="124">
        <f>IF($N$110="zákl. přenesená",$J$110,0)</f>
        <v>0</v>
      </c>
      <c r="BH110" s="124">
        <f>IF($N$110="sníž. přenesená",$J$110,0)</f>
        <v>0</v>
      </c>
      <c r="BI110" s="124">
        <f>IF($N$110="nulová",$J$110,0)</f>
        <v>0</v>
      </c>
      <c r="BJ110" s="71" t="s">
        <v>21</v>
      </c>
      <c r="BK110" s="124">
        <f>ROUND($I$110*$H$110,2)</f>
        <v>0</v>
      </c>
      <c r="BL110" s="71" t="s">
        <v>168</v>
      </c>
      <c r="BM110" s="71" t="s">
        <v>177</v>
      </c>
    </row>
    <row r="111" spans="2:47" s="6" customFormat="1" ht="27" customHeight="1">
      <c r="B111" s="22"/>
      <c r="D111" s="125" t="s">
        <v>121</v>
      </c>
      <c r="F111" s="126" t="s">
        <v>178</v>
      </c>
      <c r="L111" s="22"/>
      <c r="M111" s="48"/>
      <c r="T111" s="49"/>
      <c r="AT111" s="6" t="s">
        <v>121</v>
      </c>
      <c r="AU111" s="6" t="s">
        <v>80</v>
      </c>
    </row>
    <row r="112" spans="2:47" s="6" customFormat="1" ht="30.75" customHeight="1">
      <c r="B112" s="22"/>
      <c r="D112" s="127" t="s">
        <v>179</v>
      </c>
      <c r="F112" s="128" t="s">
        <v>180</v>
      </c>
      <c r="L112" s="22"/>
      <c r="M112" s="48"/>
      <c r="T112" s="49"/>
      <c r="AT112" s="6" t="s">
        <v>179</v>
      </c>
      <c r="AU112" s="6" t="s">
        <v>80</v>
      </c>
    </row>
    <row r="113" spans="2:51" s="6" customFormat="1" ht="15.75" customHeight="1">
      <c r="B113" s="129"/>
      <c r="D113" s="127" t="s">
        <v>124</v>
      </c>
      <c r="F113" s="131" t="s">
        <v>181</v>
      </c>
      <c r="H113" s="132">
        <v>0.047</v>
      </c>
      <c r="L113" s="129"/>
      <c r="M113" s="133"/>
      <c r="T113" s="134"/>
      <c r="AT113" s="130" t="s">
        <v>124</v>
      </c>
      <c r="AU113" s="130" t="s">
        <v>80</v>
      </c>
      <c r="AV113" s="130" t="s">
        <v>80</v>
      </c>
      <c r="AW113" s="130" t="s">
        <v>74</v>
      </c>
      <c r="AX113" s="130" t="s">
        <v>21</v>
      </c>
      <c r="AY113" s="130" t="s">
        <v>112</v>
      </c>
    </row>
    <row r="114" spans="2:65" s="6" customFormat="1" ht="15.75" customHeight="1">
      <c r="B114" s="22"/>
      <c r="C114" s="135" t="s">
        <v>182</v>
      </c>
      <c r="D114" s="135" t="s">
        <v>173</v>
      </c>
      <c r="E114" s="136" t="s">
        <v>183</v>
      </c>
      <c r="F114" s="137" t="s">
        <v>184</v>
      </c>
      <c r="G114" s="138" t="s">
        <v>135</v>
      </c>
      <c r="H114" s="139">
        <v>0.074</v>
      </c>
      <c r="I114" s="140"/>
      <c r="J114" s="141">
        <f>ROUND($I$114*$H$114,2)</f>
        <v>0</v>
      </c>
      <c r="K114" s="137" t="s">
        <v>158</v>
      </c>
      <c r="L114" s="142"/>
      <c r="M114" s="143"/>
      <c r="N114" s="144" t="s">
        <v>45</v>
      </c>
      <c r="P114" s="122">
        <f>$O$114*$H$114</f>
        <v>0</v>
      </c>
      <c r="Q114" s="122">
        <v>1</v>
      </c>
      <c r="R114" s="122">
        <f>$Q$114*$H$114</f>
        <v>0.074</v>
      </c>
      <c r="S114" s="122">
        <v>0</v>
      </c>
      <c r="T114" s="123">
        <f>$S$114*$H$114</f>
        <v>0</v>
      </c>
      <c r="AR114" s="71" t="s">
        <v>176</v>
      </c>
      <c r="AT114" s="71" t="s">
        <v>173</v>
      </c>
      <c r="AU114" s="71" t="s">
        <v>80</v>
      </c>
      <c r="AY114" s="6" t="s">
        <v>112</v>
      </c>
      <c r="BE114" s="124">
        <f>IF($N$114="základní",$J$114,0)</f>
        <v>0</v>
      </c>
      <c r="BF114" s="124">
        <f>IF($N$114="snížená",$J$114,0)</f>
        <v>0</v>
      </c>
      <c r="BG114" s="124">
        <f>IF($N$114="zákl. přenesená",$J$114,0)</f>
        <v>0</v>
      </c>
      <c r="BH114" s="124">
        <f>IF($N$114="sníž. přenesená",$J$114,0)</f>
        <v>0</v>
      </c>
      <c r="BI114" s="124">
        <f>IF($N$114="nulová",$J$114,0)</f>
        <v>0</v>
      </c>
      <c r="BJ114" s="71" t="s">
        <v>21</v>
      </c>
      <c r="BK114" s="124">
        <f>ROUND($I$114*$H$114,2)</f>
        <v>0</v>
      </c>
      <c r="BL114" s="71" t="s">
        <v>168</v>
      </c>
      <c r="BM114" s="71" t="s">
        <v>185</v>
      </c>
    </row>
    <row r="115" spans="2:47" s="6" customFormat="1" ht="16.5" customHeight="1">
      <c r="B115" s="22"/>
      <c r="D115" s="125" t="s">
        <v>121</v>
      </c>
      <c r="F115" s="126" t="s">
        <v>186</v>
      </c>
      <c r="L115" s="22"/>
      <c r="M115" s="48"/>
      <c r="T115" s="49"/>
      <c r="AT115" s="6" t="s">
        <v>121</v>
      </c>
      <c r="AU115" s="6" t="s">
        <v>80</v>
      </c>
    </row>
    <row r="116" spans="2:51" s="6" customFormat="1" ht="15.75" customHeight="1">
      <c r="B116" s="129"/>
      <c r="D116" s="127" t="s">
        <v>124</v>
      </c>
      <c r="E116" s="130"/>
      <c r="F116" s="131" t="s">
        <v>187</v>
      </c>
      <c r="H116" s="132">
        <v>0.074</v>
      </c>
      <c r="L116" s="129"/>
      <c r="M116" s="133"/>
      <c r="T116" s="134"/>
      <c r="AT116" s="130" t="s">
        <v>124</v>
      </c>
      <c r="AU116" s="130" t="s">
        <v>80</v>
      </c>
      <c r="AV116" s="130" t="s">
        <v>80</v>
      </c>
      <c r="AW116" s="130" t="s">
        <v>86</v>
      </c>
      <c r="AX116" s="130" t="s">
        <v>21</v>
      </c>
      <c r="AY116" s="130" t="s">
        <v>112</v>
      </c>
    </row>
    <row r="117" spans="2:65" s="6" customFormat="1" ht="15.75" customHeight="1">
      <c r="B117" s="22"/>
      <c r="C117" s="113" t="s">
        <v>188</v>
      </c>
      <c r="D117" s="113" t="s">
        <v>115</v>
      </c>
      <c r="E117" s="114" t="s">
        <v>189</v>
      </c>
      <c r="F117" s="115" t="s">
        <v>190</v>
      </c>
      <c r="G117" s="116" t="s">
        <v>191</v>
      </c>
      <c r="H117" s="145"/>
      <c r="I117" s="118"/>
      <c r="J117" s="119">
        <f>ROUND($I$117*$H$117,2)</f>
        <v>0</v>
      </c>
      <c r="K117" s="115" t="s">
        <v>158</v>
      </c>
      <c r="L117" s="22"/>
      <c r="M117" s="120"/>
      <c r="N117" s="121" t="s">
        <v>45</v>
      </c>
      <c r="P117" s="122">
        <f>$O$117*$H$117</f>
        <v>0</v>
      </c>
      <c r="Q117" s="122">
        <v>0</v>
      </c>
      <c r="R117" s="122">
        <f>$Q$117*$H$117</f>
        <v>0</v>
      </c>
      <c r="S117" s="122">
        <v>0</v>
      </c>
      <c r="T117" s="123">
        <f>$S$117*$H$117</f>
        <v>0</v>
      </c>
      <c r="AR117" s="71" t="s">
        <v>168</v>
      </c>
      <c r="AT117" s="71" t="s">
        <v>115</v>
      </c>
      <c r="AU117" s="71" t="s">
        <v>80</v>
      </c>
      <c r="AY117" s="6" t="s">
        <v>112</v>
      </c>
      <c r="BE117" s="124">
        <f>IF($N$117="základní",$J$117,0)</f>
        <v>0</v>
      </c>
      <c r="BF117" s="124">
        <f>IF($N$117="snížená",$J$117,0)</f>
        <v>0</v>
      </c>
      <c r="BG117" s="124">
        <f>IF($N$117="zákl. přenesená",$J$117,0)</f>
        <v>0</v>
      </c>
      <c r="BH117" s="124">
        <f>IF($N$117="sníž. přenesená",$J$117,0)</f>
        <v>0</v>
      </c>
      <c r="BI117" s="124">
        <f>IF($N$117="nulová",$J$117,0)</f>
        <v>0</v>
      </c>
      <c r="BJ117" s="71" t="s">
        <v>21</v>
      </c>
      <c r="BK117" s="124">
        <f>ROUND($I$117*$H$117,2)</f>
        <v>0</v>
      </c>
      <c r="BL117" s="71" t="s">
        <v>168</v>
      </c>
      <c r="BM117" s="71" t="s">
        <v>192</v>
      </c>
    </row>
    <row r="118" spans="2:47" s="6" customFormat="1" ht="27" customHeight="1">
      <c r="B118" s="22"/>
      <c r="D118" s="125" t="s">
        <v>121</v>
      </c>
      <c r="F118" s="126" t="s">
        <v>193</v>
      </c>
      <c r="L118" s="22"/>
      <c r="M118" s="48"/>
      <c r="T118" s="49"/>
      <c r="AT118" s="6" t="s">
        <v>121</v>
      </c>
      <c r="AU118" s="6" t="s">
        <v>80</v>
      </c>
    </row>
    <row r="119" spans="2:47" s="6" customFormat="1" ht="98.25" customHeight="1">
      <c r="B119" s="22"/>
      <c r="D119" s="127" t="s">
        <v>122</v>
      </c>
      <c r="F119" s="128" t="s">
        <v>194</v>
      </c>
      <c r="L119" s="22"/>
      <c r="M119" s="48"/>
      <c r="T119" s="49"/>
      <c r="AT119" s="6" t="s">
        <v>122</v>
      </c>
      <c r="AU119" s="6" t="s">
        <v>80</v>
      </c>
    </row>
    <row r="120" spans="2:63" s="102" customFormat="1" ht="30.75" customHeight="1">
      <c r="B120" s="103"/>
      <c r="D120" s="104" t="s">
        <v>73</v>
      </c>
      <c r="E120" s="111" t="s">
        <v>195</v>
      </c>
      <c r="F120" s="111" t="s">
        <v>196</v>
      </c>
      <c r="J120" s="112">
        <f>$BK$120</f>
        <v>0</v>
      </c>
      <c r="L120" s="103"/>
      <c r="M120" s="107"/>
      <c r="P120" s="108">
        <f>SUM($P$121:$P$136)</f>
        <v>0</v>
      </c>
      <c r="R120" s="108">
        <f>SUM($R$121:$R$136)</f>
        <v>2.81412</v>
      </c>
      <c r="T120" s="109">
        <f>SUM($T$121:$T$136)</f>
        <v>0.3002</v>
      </c>
      <c r="AR120" s="104" t="s">
        <v>80</v>
      </c>
      <c r="AT120" s="104" t="s">
        <v>73</v>
      </c>
      <c r="AU120" s="104" t="s">
        <v>21</v>
      </c>
      <c r="AY120" s="104" t="s">
        <v>112</v>
      </c>
      <c r="BK120" s="110">
        <f>SUM($BK$121:$BK$136)</f>
        <v>0</v>
      </c>
    </row>
    <row r="121" spans="2:65" s="6" customFormat="1" ht="15.75" customHeight="1">
      <c r="B121" s="22"/>
      <c r="C121" s="113" t="s">
        <v>197</v>
      </c>
      <c r="D121" s="113" t="s">
        <v>115</v>
      </c>
      <c r="E121" s="114" t="s">
        <v>198</v>
      </c>
      <c r="F121" s="115" t="s">
        <v>199</v>
      </c>
      <c r="G121" s="116" t="s">
        <v>118</v>
      </c>
      <c r="H121" s="117">
        <v>158</v>
      </c>
      <c r="I121" s="118"/>
      <c r="J121" s="119">
        <f>ROUND($I$121*$H$121,2)</f>
        <v>0</v>
      </c>
      <c r="K121" s="115"/>
      <c r="L121" s="22"/>
      <c r="M121" s="120"/>
      <c r="N121" s="121" t="s">
        <v>45</v>
      </c>
      <c r="P121" s="122">
        <f>$O$121*$H$121</f>
        <v>0</v>
      </c>
      <c r="Q121" s="122">
        <v>0</v>
      </c>
      <c r="R121" s="122">
        <f>$Q$121*$H$121</f>
        <v>0</v>
      </c>
      <c r="S121" s="122">
        <v>0.0019</v>
      </c>
      <c r="T121" s="123">
        <f>$S$121*$H$121</f>
        <v>0.3002</v>
      </c>
      <c r="AR121" s="71" t="s">
        <v>168</v>
      </c>
      <c r="AT121" s="71" t="s">
        <v>115</v>
      </c>
      <c r="AU121" s="71" t="s">
        <v>80</v>
      </c>
      <c r="AY121" s="6" t="s">
        <v>112</v>
      </c>
      <c r="BE121" s="124">
        <f>IF($N$121="základní",$J$121,0)</f>
        <v>0</v>
      </c>
      <c r="BF121" s="124">
        <f>IF($N$121="snížená",$J$121,0)</f>
        <v>0</v>
      </c>
      <c r="BG121" s="124">
        <f>IF($N$121="zákl. přenesená",$J$121,0)</f>
        <v>0</v>
      </c>
      <c r="BH121" s="124">
        <f>IF($N$121="sníž. přenesená",$J$121,0)</f>
        <v>0</v>
      </c>
      <c r="BI121" s="124">
        <f>IF($N$121="nulová",$J$121,0)</f>
        <v>0</v>
      </c>
      <c r="BJ121" s="71" t="s">
        <v>21</v>
      </c>
      <c r="BK121" s="124">
        <f>ROUND($I$121*$H$121,2)</f>
        <v>0</v>
      </c>
      <c r="BL121" s="71" t="s">
        <v>168</v>
      </c>
      <c r="BM121" s="71" t="s">
        <v>200</v>
      </c>
    </row>
    <row r="122" spans="2:47" s="6" customFormat="1" ht="16.5" customHeight="1">
      <c r="B122" s="22"/>
      <c r="D122" s="125" t="s">
        <v>121</v>
      </c>
      <c r="F122" s="126" t="s">
        <v>199</v>
      </c>
      <c r="L122" s="22"/>
      <c r="M122" s="48"/>
      <c r="T122" s="49"/>
      <c r="AT122" s="6" t="s">
        <v>121</v>
      </c>
      <c r="AU122" s="6" t="s">
        <v>80</v>
      </c>
    </row>
    <row r="123" spans="2:47" s="6" customFormat="1" ht="71.25" customHeight="1">
      <c r="B123" s="22"/>
      <c r="D123" s="127" t="s">
        <v>122</v>
      </c>
      <c r="F123" s="128" t="s">
        <v>201</v>
      </c>
      <c r="L123" s="22"/>
      <c r="M123" s="48"/>
      <c r="T123" s="49"/>
      <c r="AT123" s="6" t="s">
        <v>122</v>
      </c>
      <c r="AU123" s="6" t="s">
        <v>80</v>
      </c>
    </row>
    <row r="124" spans="2:65" s="6" customFormat="1" ht="15.75" customHeight="1">
      <c r="B124" s="22"/>
      <c r="C124" s="113" t="s">
        <v>202</v>
      </c>
      <c r="D124" s="113" t="s">
        <v>115</v>
      </c>
      <c r="E124" s="114" t="s">
        <v>203</v>
      </c>
      <c r="F124" s="115" t="s">
        <v>204</v>
      </c>
      <c r="G124" s="116" t="s">
        <v>118</v>
      </c>
      <c r="H124" s="117">
        <v>273</v>
      </c>
      <c r="I124" s="118"/>
      <c r="J124" s="119">
        <f>ROUND($I$124*$H$124,2)</f>
        <v>0</v>
      </c>
      <c r="K124" s="115" t="s">
        <v>158</v>
      </c>
      <c r="L124" s="22"/>
      <c r="M124" s="120"/>
      <c r="N124" s="121" t="s">
        <v>45</v>
      </c>
      <c r="P124" s="122">
        <f>$O$124*$H$124</f>
        <v>0</v>
      </c>
      <c r="Q124" s="122">
        <v>0.00204</v>
      </c>
      <c r="R124" s="122">
        <f>$Q$124*$H$124</f>
        <v>0.5569200000000001</v>
      </c>
      <c r="S124" s="122">
        <v>0</v>
      </c>
      <c r="T124" s="123">
        <f>$S$124*$H$124</f>
        <v>0</v>
      </c>
      <c r="AR124" s="71" t="s">
        <v>168</v>
      </c>
      <c r="AT124" s="71" t="s">
        <v>115</v>
      </c>
      <c r="AU124" s="71" t="s">
        <v>80</v>
      </c>
      <c r="AY124" s="6" t="s">
        <v>112</v>
      </c>
      <c r="BE124" s="124">
        <f>IF($N$124="základní",$J$124,0)</f>
        <v>0</v>
      </c>
      <c r="BF124" s="124">
        <f>IF($N$124="snížená",$J$124,0)</f>
        <v>0</v>
      </c>
      <c r="BG124" s="124">
        <f>IF($N$124="zákl. přenesená",$J$124,0)</f>
        <v>0</v>
      </c>
      <c r="BH124" s="124">
        <f>IF($N$124="sníž. přenesená",$J$124,0)</f>
        <v>0</v>
      </c>
      <c r="BI124" s="124">
        <f>IF($N$124="nulová",$J$124,0)</f>
        <v>0</v>
      </c>
      <c r="BJ124" s="71" t="s">
        <v>21</v>
      </c>
      <c r="BK124" s="124">
        <f>ROUND($I$124*$H$124,2)</f>
        <v>0</v>
      </c>
      <c r="BL124" s="71" t="s">
        <v>168</v>
      </c>
      <c r="BM124" s="71" t="s">
        <v>205</v>
      </c>
    </row>
    <row r="125" spans="2:47" s="6" customFormat="1" ht="27" customHeight="1">
      <c r="B125" s="22"/>
      <c r="D125" s="125" t="s">
        <v>121</v>
      </c>
      <c r="F125" s="126" t="s">
        <v>206</v>
      </c>
      <c r="L125" s="22"/>
      <c r="M125" s="48"/>
      <c r="T125" s="49"/>
      <c r="AT125" s="6" t="s">
        <v>121</v>
      </c>
      <c r="AU125" s="6" t="s">
        <v>80</v>
      </c>
    </row>
    <row r="126" spans="2:47" s="6" customFormat="1" ht="44.25" customHeight="1">
      <c r="B126" s="22"/>
      <c r="D126" s="127" t="s">
        <v>122</v>
      </c>
      <c r="F126" s="128" t="s">
        <v>207</v>
      </c>
      <c r="L126" s="22"/>
      <c r="M126" s="48"/>
      <c r="T126" s="49"/>
      <c r="AT126" s="6" t="s">
        <v>122</v>
      </c>
      <c r="AU126" s="6" t="s">
        <v>80</v>
      </c>
    </row>
    <row r="127" spans="2:51" s="6" customFormat="1" ht="15.75" customHeight="1">
      <c r="B127" s="129"/>
      <c r="D127" s="127" t="s">
        <v>124</v>
      </c>
      <c r="E127" s="130"/>
      <c r="F127" s="131" t="s">
        <v>208</v>
      </c>
      <c r="H127" s="132">
        <v>273</v>
      </c>
      <c r="L127" s="129"/>
      <c r="M127" s="133"/>
      <c r="T127" s="134"/>
      <c r="AT127" s="130" t="s">
        <v>124</v>
      </c>
      <c r="AU127" s="130" t="s">
        <v>80</v>
      </c>
      <c r="AV127" s="130" t="s">
        <v>80</v>
      </c>
      <c r="AW127" s="130" t="s">
        <v>86</v>
      </c>
      <c r="AX127" s="130" t="s">
        <v>21</v>
      </c>
      <c r="AY127" s="130" t="s">
        <v>112</v>
      </c>
    </row>
    <row r="128" spans="2:65" s="6" customFormat="1" ht="15.75" customHeight="1">
      <c r="B128" s="22"/>
      <c r="C128" s="135" t="s">
        <v>8</v>
      </c>
      <c r="D128" s="135" t="s">
        <v>173</v>
      </c>
      <c r="E128" s="136" t="s">
        <v>209</v>
      </c>
      <c r="F128" s="137" t="s">
        <v>210</v>
      </c>
      <c r="G128" s="138" t="s">
        <v>118</v>
      </c>
      <c r="H128" s="139">
        <v>273</v>
      </c>
      <c r="I128" s="140"/>
      <c r="J128" s="141">
        <f>ROUND($I$128*$H$128,2)</f>
        <v>0</v>
      </c>
      <c r="K128" s="137" t="s">
        <v>158</v>
      </c>
      <c r="L128" s="142"/>
      <c r="M128" s="143"/>
      <c r="N128" s="144" t="s">
        <v>45</v>
      </c>
      <c r="P128" s="122">
        <f>$O$128*$H$128</f>
        <v>0</v>
      </c>
      <c r="Q128" s="122">
        <v>0.002</v>
      </c>
      <c r="R128" s="122">
        <f>$Q$128*$H$128</f>
        <v>0.546</v>
      </c>
      <c r="S128" s="122">
        <v>0</v>
      </c>
      <c r="T128" s="123">
        <f>$S$128*$H$128</f>
        <v>0</v>
      </c>
      <c r="AR128" s="71" t="s">
        <v>176</v>
      </c>
      <c r="AT128" s="71" t="s">
        <v>173</v>
      </c>
      <c r="AU128" s="71" t="s">
        <v>80</v>
      </c>
      <c r="AY128" s="6" t="s">
        <v>112</v>
      </c>
      <c r="BE128" s="124">
        <f>IF($N$128="základní",$J$128,0)</f>
        <v>0</v>
      </c>
      <c r="BF128" s="124">
        <f>IF($N$128="snížená",$J$128,0)</f>
        <v>0</v>
      </c>
      <c r="BG128" s="124">
        <f>IF($N$128="zákl. přenesená",$J$128,0)</f>
        <v>0</v>
      </c>
      <c r="BH128" s="124">
        <f>IF($N$128="sníž. přenesená",$J$128,0)</f>
        <v>0</v>
      </c>
      <c r="BI128" s="124">
        <f>IF($N$128="nulová",$J$128,0)</f>
        <v>0</v>
      </c>
      <c r="BJ128" s="71" t="s">
        <v>21</v>
      </c>
      <c r="BK128" s="124">
        <f>ROUND($I$128*$H$128,2)</f>
        <v>0</v>
      </c>
      <c r="BL128" s="71" t="s">
        <v>168</v>
      </c>
      <c r="BM128" s="71" t="s">
        <v>211</v>
      </c>
    </row>
    <row r="129" spans="2:47" s="6" customFormat="1" ht="38.25" customHeight="1">
      <c r="B129" s="22"/>
      <c r="D129" s="125" t="s">
        <v>121</v>
      </c>
      <c r="F129" s="126" t="s">
        <v>212</v>
      </c>
      <c r="L129" s="22"/>
      <c r="M129" s="48"/>
      <c r="T129" s="49"/>
      <c r="AT129" s="6" t="s">
        <v>121</v>
      </c>
      <c r="AU129" s="6" t="s">
        <v>80</v>
      </c>
    </row>
    <row r="130" spans="2:47" s="6" customFormat="1" ht="30.75" customHeight="1">
      <c r="B130" s="22"/>
      <c r="D130" s="127" t="s">
        <v>179</v>
      </c>
      <c r="F130" s="128" t="s">
        <v>213</v>
      </c>
      <c r="L130" s="22"/>
      <c r="M130" s="48"/>
      <c r="T130" s="49"/>
      <c r="AT130" s="6" t="s">
        <v>179</v>
      </c>
      <c r="AU130" s="6" t="s">
        <v>80</v>
      </c>
    </row>
    <row r="131" spans="2:65" s="6" customFormat="1" ht="15.75" customHeight="1">
      <c r="B131" s="22"/>
      <c r="C131" s="113" t="s">
        <v>168</v>
      </c>
      <c r="D131" s="113" t="s">
        <v>115</v>
      </c>
      <c r="E131" s="114" t="s">
        <v>214</v>
      </c>
      <c r="F131" s="115" t="s">
        <v>215</v>
      </c>
      <c r="G131" s="116" t="s">
        <v>118</v>
      </c>
      <c r="H131" s="117">
        <v>713</v>
      </c>
      <c r="I131" s="118"/>
      <c r="J131" s="119">
        <f>ROUND($I$131*$H$131,2)</f>
        <v>0</v>
      </c>
      <c r="K131" s="115" t="s">
        <v>158</v>
      </c>
      <c r="L131" s="22"/>
      <c r="M131" s="120"/>
      <c r="N131" s="121" t="s">
        <v>45</v>
      </c>
      <c r="P131" s="122">
        <f>$O$131*$H$131</f>
        <v>0</v>
      </c>
      <c r="Q131" s="122">
        <v>0.0024</v>
      </c>
      <c r="R131" s="122">
        <f>$Q$131*$H$131</f>
        <v>1.7111999999999998</v>
      </c>
      <c r="S131" s="122">
        <v>0</v>
      </c>
      <c r="T131" s="123">
        <f>$S$131*$H$131</f>
        <v>0</v>
      </c>
      <c r="AR131" s="71" t="s">
        <v>168</v>
      </c>
      <c r="AT131" s="71" t="s">
        <v>115</v>
      </c>
      <c r="AU131" s="71" t="s">
        <v>80</v>
      </c>
      <c r="AY131" s="6" t="s">
        <v>112</v>
      </c>
      <c r="BE131" s="124">
        <f>IF($N$131="základní",$J$131,0)</f>
        <v>0</v>
      </c>
      <c r="BF131" s="124">
        <f>IF($N$131="snížená",$J$131,0)</f>
        <v>0</v>
      </c>
      <c r="BG131" s="124">
        <f>IF($N$131="zákl. přenesená",$J$131,0)</f>
        <v>0</v>
      </c>
      <c r="BH131" s="124">
        <f>IF($N$131="sníž. přenesená",$J$131,0)</f>
        <v>0</v>
      </c>
      <c r="BI131" s="124">
        <f>IF($N$131="nulová",$J$131,0)</f>
        <v>0</v>
      </c>
      <c r="BJ131" s="71" t="s">
        <v>21</v>
      </c>
      <c r="BK131" s="124">
        <f>ROUND($I$131*$H$131,2)</f>
        <v>0</v>
      </c>
      <c r="BL131" s="71" t="s">
        <v>168</v>
      </c>
      <c r="BM131" s="71" t="s">
        <v>216</v>
      </c>
    </row>
    <row r="132" spans="2:47" s="6" customFormat="1" ht="27" customHeight="1">
      <c r="B132" s="22"/>
      <c r="D132" s="125" t="s">
        <v>121</v>
      </c>
      <c r="F132" s="126" t="s">
        <v>217</v>
      </c>
      <c r="L132" s="22"/>
      <c r="M132" s="48"/>
      <c r="T132" s="49"/>
      <c r="AT132" s="6" t="s">
        <v>121</v>
      </c>
      <c r="AU132" s="6" t="s">
        <v>80</v>
      </c>
    </row>
    <row r="133" spans="2:47" s="6" customFormat="1" ht="44.25" customHeight="1">
      <c r="B133" s="22"/>
      <c r="D133" s="127" t="s">
        <v>122</v>
      </c>
      <c r="F133" s="128" t="s">
        <v>218</v>
      </c>
      <c r="L133" s="22"/>
      <c r="M133" s="48"/>
      <c r="T133" s="49"/>
      <c r="AT133" s="6" t="s">
        <v>122</v>
      </c>
      <c r="AU133" s="6" t="s">
        <v>80</v>
      </c>
    </row>
    <row r="134" spans="2:51" s="6" customFormat="1" ht="15.75" customHeight="1">
      <c r="B134" s="129"/>
      <c r="D134" s="127" t="s">
        <v>124</v>
      </c>
      <c r="E134" s="130"/>
      <c r="F134" s="131" t="s">
        <v>219</v>
      </c>
      <c r="H134" s="132">
        <v>713</v>
      </c>
      <c r="L134" s="129"/>
      <c r="M134" s="133"/>
      <c r="T134" s="134"/>
      <c r="AT134" s="130" t="s">
        <v>124</v>
      </c>
      <c r="AU134" s="130" t="s">
        <v>80</v>
      </c>
      <c r="AV134" s="130" t="s">
        <v>80</v>
      </c>
      <c r="AW134" s="130" t="s">
        <v>86</v>
      </c>
      <c r="AX134" s="130" t="s">
        <v>21</v>
      </c>
      <c r="AY134" s="130" t="s">
        <v>112</v>
      </c>
    </row>
    <row r="135" spans="2:65" s="6" customFormat="1" ht="15.75" customHeight="1">
      <c r="B135" s="22"/>
      <c r="C135" s="113" t="s">
        <v>220</v>
      </c>
      <c r="D135" s="113" t="s">
        <v>115</v>
      </c>
      <c r="E135" s="114" t="s">
        <v>221</v>
      </c>
      <c r="F135" s="115" t="s">
        <v>222</v>
      </c>
      <c r="G135" s="116" t="s">
        <v>191</v>
      </c>
      <c r="H135" s="145"/>
      <c r="I135" s="118"/>
      <c r="J135" s="119">
        <f>ROUND($I$135*$H$135,2)</f>
        <v>0</v>
      </c>
      <c r="K135" s="115" t="s">
        <v>128</v>
      </c>
      <c r="L135" s="22"/>
      <c r="M135" s="120"/>
      <c r="N135" s="121" t="s">
        <v>45</v>
      </c>
      <c r="P135" s="122">
        <f>$O$135*$H$135</f>
        <v>0</v>
      </c>
      <c r="Q135" s="122">
        <v>0</v>
      </c>
      <c r="R135" s="122">
        <f>$Q$135*$H$135</f>
        <v>0</v>
      </c>
      <c r="S135" s="122">
        <v>0</v>
      </c>
      <c r="T135" s="123">
        <f>$S$135*$H$135</f>
        <v>0</v>
      </c>
      <c r="AR135" s="71" t="s">
        <v>168</v>
      </c>
      <c r="AT135" s="71" t="s">
        <v>115</v>
      </c>
      <c r="AU135" s="71" t="s">
        <v>80</v>
      </c>
      <c r="AY135" s="6" t="s">
        <v>112</v>
      </c>
      <c r="BE135" s="124">
        <f>IF($N$135="základní",$J$135,0)</f>
        <v>0</v>
      </c>
      <c r="BF135" s="124">
        <f>IF($N$135="snížená",$J$135,0)</f>
        <v>0</v>
      </c>
      <c r="BG135" s="124">
        <f>IF($N$135="zákl. přenesená",$J$135,0)</f>
        <v>0</v>
      </c>
      <c r="BH135" s="124">
        <f>IF($N$135="sníž. přenesená",$J$135,0)</f>
        <v>0</v>
      </c>
      <c r="BI135" s="124">
        <f>IF($N$135="nulová",$J$135,0)</f>
        <v>0</v>
      </c>
      <c r="BJ135" s="71" t="s">
        <v>21</v>
      </c>
      <c r="BK135" s="124">
        <f>ROUND($I$135*$H$135,2)</f>
        <v>0</v>
      </c>
      <c r="BL135" s="71" t="s">
        <v>168</v>
      </c>
      <c r="BM135" s="71" t="s">
        <v>223</v>
      </c>
    </row>
    <row r="136" spans="2:47" s="6" customFormat="1" ht="16.5" customHeight="1">
      <c r="B136" s="22"/>
      <c r="D136" s="125" t="s">
        <v>121</v>
      </c>
      <c r="F136" s="126" t="s">
        <v>222</v>
      </c>
      <c r="L136" s="22"/>
      <c r="M136" s="48"/>
      <c r="T136" s="49"/>
      <c r="AT136" s="6" t="s">
        <v>121</v>
      </c>
      <c r="AU136" s="6" t="s">
        <v>80</v>
      </c>
    </row>
    <row r="137" spans="2:63" s="102" customFormat="1" ht="30.75" customHeight="1">
      <c r="B137" s="103"/>
      <c r="D137" s="104" t="s">
        <v>73</v>
      </c>
      <c r="E137" s="111" t="s">
        <v>224</v>
      </c>
      <c r="F137" s="111" t="s">
        <v>225</v>
      </c>
      <c r="J137" s="112">
        <f>$BK$137</f>
        <v>0</v>
      </c>
      <c r="L137" s="103"/>
      <c r="M137" s="107"/>
      <c r="P137" s="108">
        <f>SUM($P$138:$P$145)</f>
        <v>0</v>
      </c>
      <c r="R137" s="108">
        <f>SUM($R$138:$R$145)</f>
        <v>0.01264</v>
      </c>
      <c r="T137" s="109">
        <f>SUM($T$138:$T$145)</f>
        <v>0.0341</v>
      </c>
      <c r="AR137" s="104" t="s">
        <v>80</v>
      </c>
      <c r="AT137" s="104" t="s">
        <v>73</v>
      </c>
      <c r="AU137" s="104" t="s">
        <v>21</v>
      </c>
      <c r="AY137" s="104" t="s">
        <v>112</v>
      </c>
      <c r="BK137" s="110">
        <f>SUM($BK$138:$BK$145)</f>
        <v>0</v>
      </c>
    </row>
    <row r="138" spans="2:65" s="6" customFormat="1" ht="15.75" customHeight="1">
      <c r="B138" s="22"/>
      <c r="C138" s="113" t="s">
        <v>226</v>
      </c>
      <c r="D138" s="113" t="s">
        <v>115</v>
      </c>
      <c r="E138" s="114" t="s">
        <v>227</v>
      </c>
      <c r="F138" s="115" t="s">
        <v>228</v>
      </c>
      <c r="G138" s="116" t="s">
        <v>229</v>
      </c>
      <c r="H138" s="117">
        <v>2</v>
      </c>
      <c r="I138" s="118"/>
      <c r="J138" s="119">
        <f>ROUND($I$138*$H$138,2)</f>
        <v>0</v>
      </c>
      <c r="K138" s="115" t="s">
        <v>128</v>
      </c>
      <c r="L138" s="22"/>
      <c r="M138" s="120"/>
      <c r="N138" s="121" t="s">
        <v>45</v>
      </c>
      <c r="P138" s="122">
        <f>$O$138*$H$138</f>
        <v>0</v>
      </c>
      <c r="Q138" s="122">
        <v>0</v>
      </c>
      <c r="R138" s="122">
        <f>$Q$138*$H$138</f>
        <v>0</v>
      </c>
      <c r="S138" s="122">
        <v>0.01705</v>
      </c>
      <c r="T138" s="123">
        <f>$S$138*$H$138</f>
        <v>0.0341</v>
      </c>
      <c r="AR138" s="71" t="s">
        <v>168</v>
      </c>
      <c r="AT138" s="71" t="s">
        <v>115</v>
      </c>
      <c r="AU138" s="71" t="s">
        <v>80</v>
      </c>
      <c r="AY138" s="6" t="s">
        <v>112</v>
      </c>
      <c r="BE138" s="124">
        <f>IF($N$138="základní",$J$138,0)</f>
        <v>0</v>
      </c>
      <c r="BF138" s="124">
        <f>IF($N$138="snížená",$J$138,0)</f>
        <v>0</v>
      </c>
      <c r="BG138" s="124">
        <f>IF($N$138="zákl. přenesená",$J$138,0)</f>
        <v>0</v>
      </c>
      <c r="BH138" s="124">
        <f>IF($N$138="sníž. přenesená",$J$138,0)</f>
        <v>0</v>
      </c>
      <c r="BI138" s="124">
        <f>IF($N$138="nulová",$J$138,0)</f>
        <v>0</v>
      </c>
      <c r="BJ138" s="71" t="s">
        <v>21</v>
      </c>
      <c r="BK138" s="124">
        <f>ROUND($I$138*$H$138,2)</f>
        <v>0</v>
      </c>
      <c r="BL138" s="71" t="s">
        <v>168</v>
      </c>
      <c r="BM138" s="71" t="s">
        <v>230</v>
      </c>
    </row>
    <row r="139" spans="2:47" s="6" customFormat="1" ht="16.5" customHeight="1">
      <c r="B139" s="22"/>
      <c r="D139" s="125" t="s">
        <v>121</v>
      </c>
      <c r="F139" s="126" t="s">
        <v>228</v>
      </c>
      <c r="L139" s="22"/>
      <c r="M139" s="48"/>
      <c r="T139" s="49"/>
      <c r="AT139" s="6" t="s">
        <v>121</v>
      </c>
      <c r="AU139" s="6" t="s">
        <v>80</v>
      </c>
    </row>
    <row r="140" spans="2:65" s="6" customFormat="1" ht="15.75" customHeight="1">
      <c r="B140" s="22"/>
      <c r="C140" s="113" t="s">
        <v>231</v>
      </c>
      <c r="D140" s="113" t="s">
        <v>115</v>
      </c>
      <c r="E140" s="114" t="s">
        <v>232</v>
      </c>
      <c r="F140" s="115" t="s">
        <v>233</v>
      </c>
      <c r="G140" s="116" t="s">
        <v>229</v>
      </c>
      <c r="H140" s="117">
        <v>4</v>
      </c>
      <c r="I140" s="118"/>
      <c r="J140" s="119">
        <f>ROUND($I$140*$H$140,2)</f>
        <v>0</v>
      </c>
      <c r="K140" s="115"/>
      <c r="L140" s="22"/>
      <c r="M140" s="120"/>
      <c r="N140" s="121" t="s">
        <v>45</v>
      </c>
      <c r="P140" s="122">
        <f>$O$140*$H$140</f>
        <v>0</v>
      </c>
      <c r="Q140" s="122">
        <v>0.00212</v>
      </c>
      <c r="R140" s="122">
        <f>$Q$140*$H$140</f>
        <v>0.00848</v>
      </c>
      <c r="S140" s="122">
        <v>0</v>
      </c>
      <c r="T140" s="123">
        <f>$S$140*$H$140</f>
        <v>0</v>
      </c>
      <c r="AR140" s="71" t="s">
        <v>168</v>
      </c>
      <c r="AT140" s="71" t="s">
        <v>115</v>
      </c>
      <c r="AU140" s="71" t="s">
        <v>80</v>
      </c>
      <c r="AY140" s="6" t="s">
        <v>112</v>
      </c>
      <c r="BE140" s="124">
        <f>IF($N$140="základní",$J$140,0)</f>
        <v>0</v>
      </c>
      <c r="BF140" s="124">
        <f>IF($N$140="snížená",$J$140,0)</f>
        <v>0</v>
      </c>
      <c r="BG140" s="124">
        <f>IF($N$140="zákl. přenesená",$J$140,0)</f>
        <v>0</v>
      </c>
      <c r="BH140" s="124">
        <f>IF($N$140="sníž. přenesená",$J$140,0)</f>
        <v>0</v>
      </c>
      <c r="BI140" s="124">
        <f>IF($N$140="nulová",$J$140,0)</f>
        <v>0</v>
      </c>
      <c r="BJ140" s="71" t="s">
        <v>21</v>
      </c>
      <c r="BK140" s="124">
        <f>ROUND($I$140*$H$140,2)</f>
        <v>0</v>
      </c>
      <c r="BL140" s="71" t="s">
        <v>168</v>
      </c>
      <c r="BM140" s="71" t="s">
        <v>234</v>
      </c>
    </row>
    <row r="141" spans="2:47" s="6" customFormat="1" ht="16.5" customHeight="1">
      <c r="B141" s="22"/>
      <c r="D141" s="125" t="s">
        <v>121</v>
      </c>
      <c r="F141" s="126" t="s">
        <v>233</v>
      </c>
      <c r="L141" s="22"/>
      <c r="M141" s="48"/>
      <c r="T141" s="49"/>
      <c r="AT141" s="6" t="s">
        <v>121</v>
      </c>
      <c r="AU141" s="6" t="s">
        <v>80</v>
      </c>
    </row>
    <row r="142" spans="2:65" s="6" customFormat="1" ht="15.75" customHeight="1">
      <c r="B142" s="22"/>
      <c r="C142" s="113" t="s">
        <v>235</v>
      </c>
      <c r="D142" s="113" t="s">
        <v>115</v>
      </c>
      <c r="E142" s="114" t="s">
        <v>236</v>
      </c>
      <c r="F142" s="115" t="s">
        <v>237</v>
      </c>
      <c r="G142" s="116" t="s">
        <v>229</v>
      </c>
      <c r="H142" s="117">
        <v>26</v>
      </c>
      <c r="I142" s="118"/>
      <c r="J142" s="119">
        <f>ROUND($I$142*$H$142,2)</f>
        <v>0</v>
      </c>
      <c r="K142" s="115" t="s">
        <v>158</v>
      </c>
      <c r="L142" s="22"/>
      <c r="M142" s="120"/>
      <c r="N142" s="121" t="s">
        <v>45</v>
      </c>
      <c r="P142" s="122">
        <f>$O$142*$H$142</f>
        <v>0</v>
      </c>
      <c r="Q142" s="122">
        <v>0.00016</v>
      </c>
      <c r="R142" s="122">
        <f>$Q$142*$H$142</f>
        <v>0.0041600000000000005</v>
      </c>
      <c r="S142" s="122">
        <v>0</v>
      </c>
      <c r="T142" s="123">
        <f>$S$142*$H$142</f>
        <v>0</v>
      </c>
      <c r="AR142" s="71" t="s">
        <v>168</v>
      </c>
      <c r="AT142" s="71" t="s">
        <v>115</v>
      </c>
      <c r="AU142" s="71" t="s">
        <v>80</v>
      </c>
      <c r="AY142" s="6" t="s">
        <v>112</v>
      </c>
      <c r="BE142" s="124">
        <f>IF($N$142="základní",$J$142,0)</f>
        <v>0</v>
      </c>
      <c r="BF142" s="124">
        <f>IF($N$142="snížená",$J$142,0)</f>
        <v>0</v>
      </c>
      <c r="BG142" s="124">
        <f>IF($N$142="zákl. přenesená",$J$142,0)</f>
        <v>0</v>
      </c>
      <c r="BH142" s="124">
        <f>IF($N$142="sníž. přenesená",$J$142,0)</f>
        <v>0</v>
      </c>
      <c r="BI142" s="124">
        <f>IF($N$142="nulová",$J$142,0)</f>
        <v>0</v>
      </c>
      <c r="BJ142" s="71" t="s">
        <v>21</v>
      </c>
      <c r="BK142" s="124">
        <f>ROUND($I$142*$H$142,2)</f>
        <v>0</v>
      </c>
      <c r="BL142" s="71" t="s">
        <v>168</v>
      </c>
      <c r="BM142" s="71" t="s">
        <v>238</v>
      </c>
    </row>
    <row r="143" spans="2:47" s="6" customFormat="1" ht="16.5" customHeight="1">
      <c r="B143" s="22"/>
      <c r="D143" s="125" t="s">
        <v>121</v>
      </c>
      <c r="F143" s="126" t="s">
        <v>239</v>
      </c>
      <c r="L143" s="22"/>
      <c r="M143" s="48"/>
      <c r="T143" s="49"/>
      <c r="AT143" s="6" t="s">
        <v>121</v>
      </c>
      <c r="AU143" s="6" t="s">
        <v>80</v>
      </c>
    </row>
    <row r="144" spans="2:65" s="6" customFormat="1" ht="15.75" customHeight="1">
      <c r="B144" s="22"/>
      <c r="C144" s="113" t="s">
        <v>7</v>
      </c>
      <c r="D144" s="113" t="s">
        <v>115</v>
      </c>
      <c r="E144" s="114" t="s">
        <v>240</v>
      </c>
      <c r="F144" s="115" t="s">
        <v>241</v>
      </c>
      <c r="G144" s="116" t="s">
        <v>191</v>
      </c>
      <c r="H144" s="145"/>
      <c r="I144" s="118"/>
      <c r="J144" s="119">
        <f>ROUND($I$144*$H$144,2)</f>
        <v>0</v>
      </c>
      <c r="K144" s="115" t="s">
        <v>128</v>
      </c>
      <c r="L144" s="22"/>
      <c r="M144" s="120"/>
      <c r="N144" s="121" t="s">
        <v>45</v>
      </c>
      <c r="P144" s="122">
        <f>$O$144*$H$144</f>
        <v>0</v>
      </c>
      <c r="Q144" s="122">
        <v>0</v>
      </c>
      <c r="R144" s="122">
        <f>$Q$144*$H$144</f>
        <v>0</v>
      </c>
      <c r="S144" s="122">
        <v>0</v>
      </c>
      <c r="T144" s="123">
        <f>$S$144*$H$144</f>
        <v>0</v>
      </c>
      <c r="AR144" s="71" t="s">
        <v>168</v>
      </c>
      <c r="AT144" s="71" t="s">
        <v>115</v>
      </c>
      <c r="AU144" s="71" t="s">
        <v>80</v>
      </c>
      <c r="AY144" s="6" t="s">
        <v>112</v>
      </c>
      <c r="BE144" s="124">
        <f>IF($N$144="základní",$J$144,0)</f>
        <v>0</v>
      </c>
      <c r="BF144" s="124">
        <f>IF($N$144="snížená",$J$144,0)</f>
        <v>0</v>
      </c>
      <c r="BG144" s="124">
        <f>IF($N$144="zákl. přenesená",$J$144,0)</f>
        <v>0</v>
      </c>
      <c r="BH144" s="124">
        <f>IF($N$144="sníž. přenesená",$J$144,0)</f>
        <v>0</v>
      </c>
      <c r="BI144" s="124">
        <f>IF($N$144="nulová",$J$144,0)</f>
        <v>0</v>
      </c>
      <c r="BJ144" s="71" t="s">
        <v>21</v>
      </c>
      <c r="BK144" s="124">
        <f>ROUND($I$144*$H$144,2)</f>
        <v>0</v>
      </c>
      <c r="BL144" s="71" t="s">
        <v>168</v>
      </c>
      <c r="BM144" s="71" t="s">
        <v>242</v>
      </c>
    </row>
    <row r="145" spans="2:47" s="6" customFormat="1" ht="16.5" customHeight="1">
      <c r="B145" s="22"/>
      <c r="D145" s="125" t="s">
        <v>121</v>
      </c>
      <c r="F145" s="126" t="s">
        <v>241</v>
      </c>
      <c r="L145" s="22"/>
      <c r="M145" s="146"/>
      <c r="N145" s="147"/>
      <c r="O145" s="147"/>
      <c r="P145" s="147"/>
      <c r="Q145" s="147"/>
      <c r="R145" s="147"/>
      <c r="S145" s="147"/>
      <c r="T145" s="148"/>
      <c r="AT145" s="6" t="s">
        <v>121</v>
      </c>
      <c r="AU145" s="6" t="s">
        <v>80</v>
      </c>
    </row>
    <row r="146" spans="2:12" s="6" customFormat="1" ht="7.5" customHeight="1">
      <c r="B146" s="36"/>
      <c r="C146" s="37"/>
      <c r="D146" s="37"/>
      <c r="E146" s="37"/>
      <c r="F146" s="37"/>
      <c r="G146" s="37"/>
      <c r="H146" s="37"/>
      <c r="I146" s="37"/>
      <c r="J146" s="37"/>
      <c r="K146" s="37"/>
      <c r="L146" s="22"/>
    </row>
    <row r="147" s="2" customFormat="1" ht="14.25" customHeight="1"/>
  </sheetData>
  <sheetProtection/>
  <autoFilter ref="C77:K77"/>
  <mergeCells count="6">
    <mergeCell ref="E7:H7"/>
    <mergeCell ref="E22:H22"/>
    <mergeCell ref="E43:H43"/>
    <mergeCell ref="E70:H70"/>
    <mergeCell ref="G1:H1"/>
    <mergeCell ref="L2:V2"/>
  </mergeCells>
  <hyperlinks>
    <hyperlink ref="F1:G1" location="C2" tooltip="Krycí list soupisu" display="1) Krycí list soupisu"/>
    <hyperlink ref="G1:H1" location="C50" tooltip="Rekapitulace" display="2) Rekapitulace"/>
    <hyperlink ref="J1" location="C77"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51">
      <selection activeCell="H157" sqref="H157"/>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58"/>
      <c r="C2" s="159"/>
      <c r="D2" s="159"/>
      <c r="E2" s="159"/>
      <c r="F2" s="159"/>
      <c r="G2" s="159"/>
      <c r="H2" s="159"/>
      <c r="I2" s="159"/>
      <c r="J2" s="159"/>
      <c r="K2" s="160"/>
    </row>
    <row r="3" spans="2:11" s="163" customFormat="1" ht="45" customHeight="1">
      <c r="B3" s="161"/>
      <c r="C3" s="269" t="s">
        <v>250</v>
      </c>
      <c r="D3" s="269"/>
      <c r="E3" s="269"/>
      <c r="F3" s="269"/>
      <c r="G3" s="269"/>
      <c r="H3" s="269"/>
      <c r="I3" s="269"/>
      <c r="J3" s="269"/>
      <c r="K3" s="162"/>
    </row>
    <row r="4" spans="2:11" ht="25.5" customHeight="1">
      <c r="B4" s="164"/>
      <c r="C4" s="274" t="s">
        <v>251</v>
      </c>
      <c r="D4" s="274"/>
      <c r="E4" s="274"/>
      <c r="F4" s="274"/>
      <c r="G4" s="274"/>
      <c r="H4" s="274"/>
      <c r="I4" s="274"/>
      <c r="J4" s="274"/>
      <c r="K4" s="165"/>
    </row>
    <row r="5" spans="2:11" ht="5.25" customHeight="1">
      <c r="B5" s="164"/>
      <c r="C5" s="166"/>
      <c r="D5" s="166"/>
      <c r="E5" s="166"/>
      <c r="F5" s="166"/>
      <c r="G5" s="166"/>
      <c r="H5" s="166"/>
      <c r="I5" s="166"/>
      <c r="J5" s="166"/>
      <c r="K5" s="165"/>
    </row>
    <row r="6" spans="2:11" ht="15" customHeight="1">
      <c r="B6" s="164"/>
      <c r="C6" s="271" t="s">
        <v>252</v>
      </c>
      <c r="D6" s="271"/>
      <c r="E6" s="271"/>
      <c r="F6" s="271"/>
      <c r="G6" s="271"/>
      <c r="H6" s="271"/>
      <c r="I6" s="271"/>
      <c r="J6" s="271"/>
      <c r="K6" s="165"/>
    </row>
    <row r="7" spans="2:11" ht="15" customHeight="1">
      <c r="B7" s="168"/>
      <c r="C7" s="271" t="s">
        <v>253</v>
      </c>
      <c r="D7" s="271"/>
      <c r="E7" s="271"/>
      <c r="F7" s="271"/>
      <c r="G7" s="271"/>
      <c r="H7" s="271"/>
      <c r="I7" s="271"/>
      <c r="J7" s="271"/>
      <c r="K7" s="165"/>
    </row>
    <row r="8" spans="2:11" ht="12.75" customHeight="1">
      <c r="B8" s="168"/>
      <c r="C8" s="167"/>
      <c r="D8" s="167"/>
      <c r="E8" s="167"/>
      <c r="F8" s="167"/>
      <c r="G8" s="167"/>
      <c r="H8" s="167"/>
      <c r="I8" s="167"/>
      <c r="J8" s="167"/>
      <c r="K8" s="165"/>
    </row>
    <row r="9" spans="2:11" ht="15" customHeight="1">
      <c r="B9" s="168"/>
      <c r="C9" s="271" t="s">
        <v>254</v>
      </c>
      <c r="D9" s="271"/>
      <c r="E9" s="271"/>
      <c r="F9" s="271"/>
      <c r="G9" s="271"/>
      <c r="H9" s="271"/>
      <c r="I9" s="271"/>
      <c r="J9" s="271"/>
      <c r="K9" s="165"/>
    </row>
    <row r="10" spans="2:11" ht="15" customHeight="1">
      <c r="B10" s="168"/>
      <c r="C10" s="167"/>
      <c r="D10" s="271" t="s">
        <v>255</v>
      </c>
      <c r="E10" s="271"/>
      <c r="F10" s="271"/>
      <c r="G10" s="271"/>
      <c r="H10" s="271"/>
      <c r="I10" s="271"/>
      <c r="J10" s="271"/>
      <c r="K10" s="165"/>
    </row>
    <row r="11" spans="2:11" ht="15" customHeight="1">
      <c r="B11" s="168"/>
      <c r="C11" s="169"/>
      <c r="D11" s="271" t="s">
        <v>256</v>
      </c>
      <c r="E11" s="271"/>
      <c r="F11" s="271"/>
      <c r="G11" s="271"/>
      <c r="H11" s="271"/>
      <c r="I11" s="271"/>
      <c r="J11" s="271"/>
      <c r="K11" s="165"/>
    </row>
    <row r="12" spans="2:11" ht="12.75" customHeight="1">
      <c r="B12" s="168"/>
      <c r="C12" s="169"/>
      <c r="D12" s="169"/>
      <c r="E12" s="169"/>
      <c r="F12" s="169"/>
      <c r="G12" s="169"/>
      <c r="H12" s="169"/>
      <c r="I12" s="169"/>
      <c r="J12" s="169"/>
      <c r="K12" s="165"/>
    </row>
    <row r="13" spans="2:11" ht="15" customHeight="1">
      <c r="B13" s="168"/>
      <c r="C13" s="169"/>
      <c r="D13" s="271" t="s">
        <v>257</v>
      </c>
      <c r="E13" s="271"/>
      <c r="F13" s="271"/>
      <c r="G13" s="271"/>
      <c r="H13" s="271"/>
      <c r="I13" s="271"/>
      <c r="J13" s="271"/>
      <c r="K13" s="165"/>
    </row>
    <row r="14" spans="2:11" ht="15" customHeight="1">
      <c r="B14" s="168"/>
      <c r="C14" s="169"/>
      <c r="D14" s="271" t="s">
        <v>258</v>
      </c>
      <c r="E14" s="271"/>
      <c r="F14" s="271"/>
      <c r="G14" s="271"/>
      <c r="H14" s="271"/>
      <c r="I14" s="271"/>
      <c r="J14" s="271"/>
      <c r="K14" s="165"/>
    </row>
    <row r="15" spans="2:11" ht="15" customHeight="1">
      <c r="B15" s="168"/>
      <c r="C15" s="169"/>
      <c r="D15" s="271" t="s">
        <v>259</v>
      </c>
      <c r="E15" s="271"/>
      <c r="F15" s="271"/>
      <c r="G15" s="271"/>
      <c r="H15" s="271"/>
      <c r="I15" s="271"/>
      <c r="J15" s="271"/>
      <c r="K15" s="165"/>
    </row>
    <row r="16" spans="2:11" ht="15" customHeight="1">
      <c r="B16" s="168"/>
      <c r="C16" s="169"/>
      <c r="D16" s="169"/>
      <c r="E16" s="170" t="s">
        <v>77</v>
      </c>
      <c r="F16" s="271" t="s">
        <v>260</v>
      </c>
      <c r="G16" s="271"/>
      <c r="H16" s="271"/>
      <c r="I16" s="271"/>
      <c r="J16" s="271"/>
      <c r="K16" s="165"/>
    </row>
    <row r="17" spans="2:11" ht="15" customHeight="1">
      <c r="B17" s="168"/>
      <c r="C17" s="169"/>
      <c r="D17" s="169"/>
      <c r="E17" s="170" t="s">
        <v>261</v>
      </c>
      <c r="F17" s="271" t="s">
        <v>262</v>
      </c>
      <c r="G17" s="271"/>
      <c r="H17" s="271"/>
      <c r="I17" s="271"/>
      <c r="J17" s="271"/>
      <c r="K17" s="165"/>
    </row>
    <row r="18" spans="2:11" ht="15" customHeight="1">
      <c r="B18" s="168"/>
      <c r="C18" s="169"/>
      <c r="D18" s="169"/>
      <c r="E18" s="170" t="s">
        <v>263</v>
      </c>
      <c r="F18" s="271" t="s">
        <v>264</v>
      </c>
      <c r="G18" s="271"/>
      <c r="H18" s="271"/>
      <c r="I18" s="271"/>
      <c r="J18" s="271"/>
      <c r="K18" s="165"/>
    </row>
    <row r="19" spans="2:11" ht="15" customHeight="1">
      <c r="B19" s="168"/>
      <c r="C19" s="169"/>
      <c r="D19" s="169"/>
      <c r="E19" s="170" t="s">
        <v>265</v>
      </c>
      <c r="F19" s="271" t="s">
        <v>266</v>
      </c>
      <c r="G19" s="271"/>
      <c r="H19" s="271"/>
      <c r="I19" s="271"/>
      <c r="J19" s="271"/>
      <c r="K19" s="165"/>
    </row>
    <row r="20" spans="2:11" ht="15" customHeight="1">
      <c r="B20" s="168"/>
      <c r="C20" s="169"/>
      <c r="D20" s="169"/>
      <c r="E20" s="170" t="s">
        <v>267</v>
      </c>
      <c r="F20" s="271" t="s">
        <v>268</v>
      </c>
      <c r="G20" s="271"/>
      <c r="H20" s="271"/>
      <c r="I20" s="271"/>
      <c r="J20" s="271"/>
      <c r="K20" s="165"/>
    </row>
    <row r="21" spans="2:11" ht="15" customHeight="1">
      <c r="B21" s="168"/>
      <c r="C21" s="169"/>
      <c r="D21" s="169"/>
      <c r="E21" s="170" t="s">
        <v>269</v>
      </c>
      <c r="F21" s="271" t="s">
        <v>270</v>
      </c>
      <c r="G21" s="271"/>
      <c r="H21" s="271"/>
      <c r="I21" s="271"/>
      <c r="J21" s="271"/>
      <c r="K21" s="165"/>
    </row>
    <row r="22" spans="2:11" ht="12.75" customHeight="1">
      <c r="B22" s="168"/>
      <c r="C22" s="169"/>
      <c r="D22" s="169"/>
      <c r="E22" s="169"/>
      <c r="F22" s="169"/>
      <c r="G22" s="169"/>
      <c r="H22" s="169"/>
      <c r="I22" s="169"/>
      <c r="J22" s="169"/>
      <c r="K22" s="165"/>
    </row>
    <row r="23" spans="2:11" ht="15" customHeight="1">
      <c r="B23" s="168"/>
      <c r="C23" s="271" t="s">
        <v>271</v>
      </c>
      <c r="D23" s="271"/>
      <c r="E23" s="271"/>
      <c r="F23" s="271"/>
      <c r="G23" s="271"/>
      <c r="H23" s="271"/>
      <c r="I23" s="271"/>
      <c r="J23" s="271"/>
      <c r="K23" s="165"/>
    </row>
    <row r="24" spans="2:11" ht="15" customHeight="1">
      <c r="B24" s="168"/>
      <c r="C24" s="271" t="s">
        <v>272</v>
      </c>
      <c r="D24" s="271"/>
      <c r="E24" s="271"/>
      <c r="F24" s="271"/>
      <c r="G24" s="271"/>
      <c r="H24" s="271"/>
      <c r="I24" s="271"/>
      <c r="J24" s="271"/>
      <c r="K24" s="165"/>
    </row>
    <row r="25" spans="2:11" ht="15" customHeight="1">
      <c r="B25" s="168"/>
      <c r="C25" s="167"/>
      <c r="D25" s="271" t="s">
        <v>273</v>
      </c>
      <c r="E25" s="271"/>
      <c r="F25" s="271"/>
      <c r="G25" s="271"/>
      <c r="H25" s="271"/>
      <c r="I25" s="271"/>
      <c r="J25" s="271"/>
      <c r="K25" s="165"/>
    </row>
    <row r="26" spans="2:11" ht="15" customHeight="1">
      <c r="B26" s="168"/>
      <c r="C26" s="169"/>
      <c r="D26" s="271" t="s">
        <v>274</v>
      </c>
      <c r="E26" s="271"/>
      <c r="F26" s="271"/>
      <c r="G26" s="271"/>
      <c r="H26" s="271"/>
      <c r="I26" s="271"/>
      <c r="J26" s="271"/>
      <c r="K26" s="165"/>
    </row>
    <row r="27" spans="2:11" ht="12.75" customHeight="1">
      <c r="B27" s="168"/>
      <c r="C27" s="169"/>
      <c r="D27" s="169"/>
      <c r="E27" s="169"/>
      <c r="F27" s="169"/>
      <c r="G27" s="169"/>
      <c r="H27" s="169"/>
      <c r="I27" s="169"/>
      <c r="J27" s="169"/>
      <c r="K27" s="165"/>
    </row>
    <row r="28" spans="2:11" ht="15" customHeight="1">
      <c r="B28" s="168"/>
      <c r="C28" s="169"/>
      <c r="D28" s="271" t="s">
        <v>275</v>
      </c>
      <c r="E28" s="271"/>
      <c r="F28" s="271"/>
      <c r="G28" s="271"/>
      <c r="H28" s="271"/>
      <c r="I28" s="271"/>
      <c r="J28" s="271"/>
      <c r="K28" s="165"/>
    </row>
    <row r="29" spans="2:11" ht="15" customHeight="1">
      <c r="B29" s="168"/>
      <c r="C29" s="169"/>
      <c r="D29" s="271" t="s">
        <v>276</v>
      </c>
      <c r="E29" s="271"/>
      <c r="F29" s="271"/>
      <c r="G29" s="271"/>
      <c r="H29" s="271"/>
      <c r="I29" s="271"/>
      <c r="J29" s="271"/>
      <c r="K29" s="165"/>
    </row>
    <row r="30" spans="2:11" ht="12.75" customHeight="1">
      <c r="B30" s="168"/>
      <c r="C30" s="169"/>
      <c r="D30" s="169"/>
      <c r="E30" s="169"/>
      <c r="F30" s="169"/>
      <c r="G30" s="169"/>
      <c r="H30" s="169"/>
      <c r="I30" s="169"/>
      <c r="J30" s="169"/>
      <c r="K30" s="165"/>
    </row>
    <row r="31" spans="2:11" ht="15" customHeight="1">
      <c r="B31" s="168"/>
      <c r="C31" s="169"/>
      <c r="D31" s="271" t="s">
        <v>277</v>
      </c>
      <c r="E31" s="271"/>
      <c r="F31" s="271"/>
      <c r="G31" s="271"/>
      <c r="H31" s="271"/>
      <c r="I31" s="271"/>
      <c r="J31" s="271"/>
      <c r="K31" s="165"/>
    </row>
    <row r="32" spans="2:11" ht="15" customHeight="1">
      <c r="B32" s="168"/>
      <c r="C32" s="169"/>
      <c r="D32" s="271" t="s">
        <v>278</v>
      </c>
      <c r="E32" s="271"/>
      <c r="F32" s="271"/>
      <c r="G32" s="271"/>
      <c r="H32" s="271"/>
      <c r="I32" s="271"/>
      <c r="J32" s="271"/>
      <c r="K32" s="165"/>
    </row>
    <row r="33" spans="2:11" ht="15" customHeight="1">
      <c r="B33" s="168"/>
      <c r="C33" s="169"/>
      <c r="D33" s="271" t="s">
        <v>279</v>
      </c>
      <c r="E33" s="271"/>
      <c r="F33" s="271"/>
      <c r="G33" s="271"/>
      <c r="H33" s="271"/>
      <c r="I33" s="271"/>
      <c r="J33" s="271"/>
      <c r="K33" s="165"/>
    </row>
    <row r="34" spans="2:11" ht="15" customHeight="1">
      <c r="B34" s="168"/>
      <c r="C34" s="169"/>
      <c r="D34" s="167"/>
      <c r="E34" s="171" t="s">
        <v>96</v>
      </c>
      <c r="F34" s="167"/>
      <c r="G34" s="271" t="s">
        <v>280</v>
      </c>
      <c r="H34" s="271"/>
      <c r="I34" s="271"/>
      <c r="J34" s="271"/>
      <c r="K34" s="165"/>
    </row>
    <row r="35" spans="2:11" ht="30.75" customHeight="1">
      <c r="B35" s="168"/>
      <c r="C35" s="169"/>
      <c r="D35" s="167"/>
      <c r="E35" s="171" t="s">
        <v>281</v>
      </c>
      <c r="F35" s="167"/>
      <c r="G35" s="271" t="s">
        <v>282</v>
      </c>
      <c r="H35" s="271"/>
      <c r="I35" s="271"/>
      <c r="J35" s="271"/>
      <c r="K35" s="165"/>
    </row>
    <row r="36" spans="2:11" ht="15" customHeight="1">
      <c r="B36" s="168"/>
      <c r="C36" s="169"/>
      <c r="D36" s="167"/>
      <c r="E36" s="171" t="s">
        <v>55</v>
      </c>
      <c r="F36" s="167"/>
      <c r="G36" s="271" t="s">
        <v>283</v>
      </c>
      <c r="H36" s="271"/>
      <c r="I36" s="271"/>
      <c r="J36" s="271"/>
      <c r="K36" s="165"/>
    </row>
    <row r="37" spans="2:11" ht="15" customHeight="1">
      <c r="B37" s="168"/>
      <c r="C37" s="169"/>
      <c r="D37" s="167"/>
      <c r="E37" s="171" t="s">
        <v>97</v>
      </c>
      <c r="F37" s="167"/>
      <c r="G37" s="271" t="s">
        <v>284</v>
      </c>
      <c r="H37" s="271"/>
      <c r="I37" s="271"/>
      <c r="J37" s="271"/>
      <c r="K37" s="165"/>
    </row>
    <row r="38" spans="2:11" ht="15" customHeight="1">
      <c r="B38" s="168"/>
      <c r="C38" s="169"/>
      <c r="D38" s="167"/>
      <c r="E38" s="171" t="s">
        <v>98</v>
      </c>
      <c r="F38" s="167"/>
      <c r="G38" s="271" t="s">
        <v>285</v>
      </c>
      <c r="H38" s="271"/>
      <c r="I38" s="271"/>
      <c r="J38" s="271"/>
      <c r="K38" s="165"/>
    </row>
    <row r="39" spans="2:11" ht="15" customHeight="1">
      <c r="B39" s="168"/>
      <c r="C39" s="169"/>
      <c r="D39" s="167"/>
      <c r="E39" s="171" t="s">
        <v>99</v>
      </c>
      <c r="F39" s="167"/>
      <c r="G39" s="271" t="s">
        <v>286</v>
      </c>
      <c r="H39" s="271"/>
      <c r="I39" s="271"/>
      <c r="J39" s="271"/>
      <c r="K39" s="165"/>
    </row>
    <row r="40" spans="2:11" ht="15" customHeight="1">
      <c r="B40" s="168"/>
      <c r="C40" s="169"/>
      <c r="D40" s="167"/>
      <c r="E40" s="171" t="s">
        <v>287</v>
      </c>
      <c r="F40" s="167"/>
      <c r="G40" s="271" t="s">
        <v>288</v>
      </c>
      <c r="H40" s="271"/>
      <c r="I40" s="271"/>
      <c r="J40" s="271"/>
      <c r="K40" s="165"/>
    </row>
    <row r="41" spans="2:11" ht="15" customHeight="1">
      <c r="B41" s="168"/>
      <c r="C41" s="169"/>
      <c r="D41" s="167"/>
      <c r="E41" s="171"/>
      <c r="F41" s="167"/>
      <c r="G41" s="271" t="s">
        <v>289</v>
      </c>
      <c r="H41" s="271"/>
      <c r="I41" s="271"/>
      <c r="J41" s="271"/>
      <c r="K41" s="165"/>
    </row>
    <row r="42" spans="2:11" ht="15" customHeight="1">
      <c r="B42" s="168"/>
      <c r="C42" s="169"/>
      <c r="D42" s="167"/>
      <c r="E42" s="171" t="s">
        <v>290</v>
      </c>
      <c r="F42" s="167"/>
      <c r="G42" s="271" t="s">
        <v>291</v>
      </c>
      <c r="H42" s="271"/>
      <c r="I42" s="271"/>
      <c r="J42" s="271"/>
      <c r="K42" s="165"/>
    </row>
    <row r="43" spans="2:11" ht="15" customHeight="1">
      <c r="B43" s="168"/>
      <c r="C43" s="169"/>
      <c r="D43" s="167"/>
      <c r="E43" s="171" t="s">
        <v>102</v>
      </c>
      <c r="F43" s="167"/>
      <c r="G43" s="271" t="s">
        <v>292</v>
      </c>
      <c r="H43" s="271"/>
      <c r="I43" s="271"/>
      <c r="J43" s="271"/>
      <c r="K43" s="165"/>
    </row>
    <row r="44" spans="2:11" ht="12.75" customHeight="1">
      <c r="B44" s="168"/>
      <c r="C44" s="169"/>
      <c r="D44" s="167"/>
      <c r="E44" s="167"/>
      <c r="F44" s="167"/>
      <c r="G44" s="167"/>
      <c r="H44" s="167"/>
      <c r="I44" s="167"/>
      <c r="J44" s="167"/>
      <c r="K44" s="165"/>
    </row>
    <row r="45" spans="2:11" ht="15" customHeight="1">
      <c r="B45" s="168"/>
      <c r="C45" s="169"/>
      <c r="D45" s="271" t="s">
        <v>293</v>
      </c>
      <c r="E45" s="271"/>
      <c r="F45" s="271"/>
      <c r="G45" s="271"/>
      <c r="H45" s="271"/>
      <c r="I45" s="271"/>
      <c r="J45" s="271"/>
      <c r="K45" s="165"/>
    </row>
    <row r="46" spans="2:11" ht="15" customHeight="1">
      <c r="B46" s="168"/>
      <c r="C46" s="169"/>
      <c r="D46" s="169"/>
      <c r="E46" s="271" t="s">
        <v>294</v>
      </c>
      <c r="F46" s="271"/>
      <c r="G46" s="271"/>
      <c r="H46" s="271"/>
      <c r="I46" s="271"/>
      <c r="J46" s="271"/>
      <c r="K46" s="165"/>
    </row>
    <row r="47" spans="2:11" ht="15" customHeight="1">
      <c r="B47" s="168"/>
      <c r="C47" s="169"/>
      <c r="D47" s="169"/>
      <c r="E47" s="271" t="s">
        <v>295</v>
      </c>
      <c r="F47" s="271"/>
      <c r="G47" s="271"/>
      <c r="H47" s="271"/>
      <c r="I47" s="271"/>
      <c r="J47" s="271"/>
      <c r="K47" s="165"/>
    </row>
    <row r="48" spans="2:11" ht="15" customHeight="1">
      <c r="B48" s="168"/>
      <c r="C48" s="169"/>
      <c r="D48" s="169"/>
      <c r="E48" s="271" t="s">
        <v>296</v>
      </c>
      <c r="F48" s="271"/>
      <c r="G48" s="271"/>
      <c r="H48" s="271"/>
      <c r="I48" s="271"/>
      <c r="J48" s="271"/>
      <c r="K48" s="165"/>
    </row>
    <row r="49" spans="2:11" ht="15" customHeight="1">
      <c r="B49" s="168"/>
      <c r="C49" s="169"/>
      <c r="D49" s="271" t="s">
        <v>297</v>
      </c>
      <c r="E49" s="271"/>
      <c r="F49" s="271"/>
      <c r="G49" s="271"/>
      <c r="H49" s="271"/>
      <c r="I49" s="271"/>
      <c r="J49" s="271"/>
      <c r="K49" s="165"/>
    </row>
    <row r="50" spans="2:11" ht="25.5" customHeight="1">
      <c r="B50" s="164"/>
      <c r="C50" s="274" t="s">
        <v>298</v>
      </c>
      <c r="D50" s="274"/>
      <c r="E50" s="274"/>
      <c r="F50" s="274"/>
      <c r="G50" s="274"/>
      <c r="H50" s="274"/>
      <c r="I50" s="274"/>
      <c r="J50" s="274"/>
      <c r="K50" s="165"/>
    </row>
    <row r="51" spans="2:11" ht="5.25" customHeight="1">
      <c r="B51" s="164"/>
      <c r="C51" s="166"/>
      <c r="D51" s="166"/>
      <c r="E51" s="166"/>
      <c r="F51" s="166"/>
      <c r="G51" s="166"/>
      <c r="H51" s="166"/>
      <c r="I51" s="166"/>
      <c r="J51" s="166"/>
      <c r="K51" s="165"/>
    </row>
    <row r="52" spans="2:11" ht="15" customHeight="1">
      <c r="B52" s="164"/>
      <c r="C52" s="271" t="s">
        <v>299</v>
      </c>
      <c r="D52" s="271"/>
      <c r="E52" s="271"/>
      <c r="F52" s="271"/>
      <c r="G52" s="271"/>
      <c r="H52" s="271"/>
      <c r="I52" s="271"/>
      <c r="J52" s="271"/>
      <c r="K52" s="165"/>
    </row>
    <row r="53" spans="2:11" ht="15" customHeight="1">
      <c r="B53" s="164"/>
      <c r="C53" s="271" t="s">
        <v>300</v>
      </c>
      <c r="D53" s="271"/>
      <c r="E53" s="271"/>
      <c r="F53" s="271"/>
      <c r="G53" s="271"/>
      <c r="H53" s="271"/>
      <c r="I53" s="271"/>
      <c r="J53" s="271"/>
      <c r="K53" s="165"/>
    </row>
    <row r="54" spans="2:11" ht="12.75" customHeight="1">
      <c r="B54" s="164"/>
      <c r="C54" s="167"/>
      <c r="D54" s="167"/>
      <c r="E54" s="167"/>
      <c r="F54" s="167"/>
      <c r="G54" s="167"/>
      <c r="H54" s="167"/>
      <c r="I54" s="167"/>
      <c r="J54" s="167"/>
      <c r="K54" s="165"/>
    </row>
    <row r="55" spans="2:11" ht="15" customHeight="1">
      <c r="B55" s="164"/>
      <c r="C55" s="271" t="s">
        <v>301</v>
      </c>
      <c r="D55" s="271"/>
      <c r="E55" s="271"/>
      <c r="F55" s="271"/>
      <c r="G55" s="271"/>
      <c r="H55" s="271"/>
      <c r="I55" s="271"/>
      <c r="J55" s="271"/>
      <c r="K55" s="165"/>
    </row>
    <row r="56" spans="2:11" ht="15" customHeight="1">
      <c r="B56" s="164"/>
      <c r="C56" s="169"/>
      <c r="D56" s="271" t="s">
        <v>302</v>
      </c>
      <c r="E56" s="271"/>
      <c r="F56" s="271"/>
      <c r="G56" s="271"/>
      <c r="H56" s="271"/>
      <c r="I56" s="271"/>
      <c r="J56" s="271"/>
      <c r="K56" s="165"/>
    </row>
    <row r="57" spans="2:11" ht="15" customHeight="1">
      <c r="B57" s="164"/>
      <c r="C57" s="169"/>
      <c r="D57" s="271" t="s">
        <v>303</v>
      </c>
      <c r="E57" s="271"/>
      <c r="F57" s="271"/>
      <c r="G57" s="271"/>
      <c r="H57" s="271"/>
      <c r="I57" s="271"/>
      <c r="J57" s="271"/>
      <c r="K57" s="165"/>
    </row>
    <row r="58" spans="2:11" ht="15" customHeight="1">
      <c r="B58" s="164"/>
      <c r="C58" s="169"/>
      <c r="D58" s="271" t="s">
        <v>304</v>
      </c>
      <c r="E58" s="271"/>
      <c r="F58" s="271"/>
      <c r="G58" s="271"/>
      <c r="H58" s="271"/>
      <c r="I58" s="271"/>
      <c r="J58" s="271"/>
      <c r="K58" s="165"/>
    </row>
    <row r="59" spans="2:11" ht="15" customHeight="1">
      <c r="B59" s="164"/>
      <c r="C59" s="169"/>
      <c r="D59" s="271" t="s">
        <v>305</v>
      </c>
      <c r="E59" s="271"/>
      <c r="F59" s="271"/>
      <c r="G59" s="271"/>
      <c r="H59" s="271"/>
      <c r="I59" s="271"/>
      <c r="J59" s="271"/>
      <c r="K59" s="165"/>
    </row>
    <row r="60" spans="2:11" ht="15" customHeight="1">
      <c r="B60" s="164"/>
      <c r="C60" s="169"/>
      <c r="D60" s="273" t="s">
        <v>306</v>
      </c>
      <c r="E60" s="273"/>
      <c r="F60" s="273"/>
      <c r="G60" s="273"/>
      <c r="H60" s="273"/>
      <c r="I60" s="273"/>
      <c r="J60" s="273"/>
      <c r="K60" s="165"/>
    </row>
    <row r="61" spans="2:11" ht="15" customHeight="1">
      <c r="B61" s="164"/>
      <c r="C61" s="169"/>
      <c r="D61" s="271" t="s">
        <v>307</v>
      </c>
      <c r="E61" s="271"/>
      <c r="F61" s="271"/>
      <c r="G61" s="271"/>
      <c r="H61" s="271"/>
      <c r="I61" s="271"/>
      <c r="J61" s="271"/>
      <c r="K61" s="165"/>
    </row>
    <row r="62" spans="2:11" ht="12.75" customHeight="1">
      <c r="B62" s="164"/>
      <c r="C62" s="169"/>
      <c r="D62" s="169"/>
      <c r="E62" s="172"/>
      <c r="F62" s="169"/>
      <c r="G62" s="169"/>
      <c r="H62" s="169"/>
      <c r="I62" s="169"/>
      <c r="J62" s="169"/>
      <c r="K62" s="165"/>
    </row>
    <row r="63" spans="2:11" ht="15" customHeight="1">
      <c r="B63" s="164"/>
      <c r="C63" s="169"/>
      <c r="D63" s="271" t="s">
        <v>308</v>
      </c>
      <c r="E63" s="271"/>
      <c r="F63" s="271"/>
      <c r="G63" s="271"/>
      <c r="H63" s="271"/>
      <c r="I63" s="271"/>
      <c r="J63" s="271"/>
      <c r="K63" s="165"/>
    </row>
    <row r="64" spans="2:11" ht="15" customHeight="1">
      <c r="B64" s="164"/>
      <c r="C64" s="169"/>
      <c r="D64" s="273" t="s">
        <v>309</v>
      </c>
      <c r="E64" s="273"/>
      <c r="F64" s="273"/>
      <c r="G64" s="273"/>
      <c r="H64" s="273"/>
      <c r="I64" s="273"/>
      <c r="J64" s="273"/>
      <c r="K64" s="165"/>
    </row>
    <row r="65" spans="2:11" ht="15" customHeight="1">
      <c r="B65" s="164"/>
      <c r="C65" s="169"/>
      <c r="D65" s="271" t="s">
        <v>310</v>
      </c>
      <c r="E65" s="271"/>
      <c r="F65" s="271"/>
      <c r="G65" s="271"/>
      <c r="H65" s="271"/>
      <c r="I65" s="271"/>
      <c r="J65" s="271"/>
      <c r="K65" s="165"/>
    </row>
    <row r="66" spans="2:11" ht="15" customHeight="1">
      <c r="B66" s="164"/>
      <c r="C66" s="169"/>
      <c r="D66" s="271" t="s">
        <v>311</v>
      </c>
      <c r="E66" s="271"/>
      <c r="F66" s="271"/>
      <c r="G66" s="271"/>
      <c r="H66" s="271"/>
      <c r="I66" s="271"/>
      <c r="J66" s="271"/>
      <c r="K66" s="165"/>
    </row>
    <row r="67" spans="2:11" ht="15" customHeight="1">
      <c r="B67" s="164"/>
      <c r="C67" s="169"/>
      <c r="D67" s="271" t="s">
        <v>312</v>
      </c>
      <c r="E67" s="271"/>
      <c r="F67" s="271"/>
      <c r="G67" s="271"/>
      <c r="H67" s="271"/>
      <c r="I67" s="271"/>
      <c r="J67" s="271"/>
      <c r="K67" s="165"/>
    </row>
    <row r="68" spans="2:11" ht="15" customHeight="1">
      <c r="B68" s="164"/>
      <c r="C68" s="169"/>
      <c r="D68" s="271" t="s">
        <v>313</v>
      </c>
      <c r="E68" s="271"/>
      <c r="F68" s="271"/>
      <c r="G68" s="271"/>
      <c r="H68" s="271"/>
      <c r="I68" s="271"/>
      <c r="J68" s="271"/>
      <c r="K68" s="165"/>
    </row>
    <row r="69" spans="2:11" ht="12.75" customHeight="1">
      <c r="B69" s="173"/>
      <c r="C69" s="174"/>
      <c r="D69" s="174"/>
      <c r="E69" s="174"/>
      <c r="F69" s="174"/>
      <c r="G69" s="174"/>
      <c r="H69" s="174"/>
      <c r="I69" s="174"/>
      <c r="J69" s="174"/>
      <c r="K69" s="175"/>
    </row>
    <row r="70" spans="2:11" ht="18.75" customHeight="1">
      <c r="B70" s="176"/>
      <c r="C70" s="176"/>
      <c r="D70" s="176"/>
      <c r="E70" s="176"/>
      <c r="F70" s="176"/>
      <c r="G70" s="176"/>
      <c r="H70" s="176"/>
      <c r="I70" s="176"/>
      <c r="J70" s="176"/>
      <c r="K70" s="177"/>
    </row>
    <row r="71" spans="2:11" ht="18.75" customHeight="1">
      <c r="B71" s="177"/>
      <c r="C71" s="177"/>
      <c r="D71" s="177"/>
      <c r="E71" s="177"/>
      <c r="F71" s="177"/>
      <c r="G71" s="177"/>
      <c r="H71" s="177"/>
      <c r="I71" s="177"/>
      <c r="J71" s="177"/>
      <c r="K71" s="177"/>
    </row>
    <row r="72" spans="2:11" ht="7.5" customHeight="1">
      <c r="B72" s="178"/>
      <c r="C72" s="179"/>
      <c r="D72" s="179"/>
      <c r="E72" s="179"/>
      <c r="F72" s="179"/>
      <c r="G72" s="179"/>
      <c r="H72" s="179"/>
      <c r="I72" s="179"/>
      <c r="J72" s="179"/>
      <c r="K72" s="180"/>
    </row>
    <row r="73" spans="2:11" ht="45" customHeight="1">
      <c r="B73" s="181"/>
      <c r="C73" s="272" t="s">
        <v>249</v>
      </c>
      <c r="D73" s="272"/>
      <c r="E73" s="272"/>
      <c r="F73" s="272"/>
      <c r="G73" s="272"/>
      <c r="H73" s="272"/>
      <c r="I73" s="272"/>
      <c r="J73" s="272"/>
      <c r="K73" s="182"/>
    </row>
    <row r="74" spans="2:11" ht="17.25" customHeight="1">
      <c r="B74" s="181"/>
      <c r="C74" s="183" t="s">
        <v>314</v>
      </c>
      <c r="D74" s="183"/>
      <c r="E74" s="183"/>
      <c r="F74" s="183" t="s">
        <v>315</v>
      </c>
      <c r="G74" s="184"/>
      <c r="H74" s="183" t="s">
        <v>97</v>
      </c>
      <c r="I74" s="183" t="s">
        <v>59</v>
      </c>
      <c r="J74" s="183" t="s">
        <v>316</v>
      </c>
      <c r="K74" s="182"/>
    </row>
    <row r="75" spans="2:11" ht="17.25" customHeight="1">
      <c r="B75" s="181"/>
      <c r="C75" s="185" t="s">
        <v>317</v>
      </c>
      <c r="D75" s="185"/>
      <c r="E75" s="185"/>
      <c r="F75" s="186" t="s">
        <v>318</v>
      </c>
      <c r="G75" s="187"/>
      <c r="H75" s="185"/>
      <c r="I75" s="185"/>
      <c r="J75" s="185" t="s">
        <v>319</v>
      </c>
      <c r="K75" s="182"/>
    </row>
    <row r="76" spans="2:11" ht="5.25" customHeight="1">
      <c r="B76" s="181"/>
      <c r="C76" s="188"/>
      <c r="D76" s="188"/>
      <c r="E76" s="188"/>
      <c r="F76" s="188"/>
      <c r="G76" s="189"/>
      <c r="H76" s="188"/>
      <c r="I76" s="188"/>
      <c r="J76" s="188"/>
      <c r="K76" s="182"/>
    </row>
    <row r="77" spans="2:11" ht="15" customHeight="1">
      <c r="B77" s="181"/>
      <c r="C77" s="171" t="s">
        <v>55</v>
      </c>
      <c r="D77" s="188"/>
      <c r="E77" s="188"/>
      <c r="F77" s="190" t="s">
        <v>320</v>
      </c>
      <c r="G77" s="189"/>
      <c r="H77" s="171" t="s">
        <v>321</v>
      </c>
      <c r="I77" s="171" t="s">
        <v>322</v>
      </c>
      <c r="J77" s="171">
        <v>20</v>
      </c>
      <c r="K77" s="182"/>
    </row>
    <row r="78" spans="2:11" ht="15" customHeight="1">
      <c r="B78" s="181"/>
      <c r="C78" s="171" t="s">
        <v>323</v>
      </c>
      <c r="D78" s="171"/>
      <c r="E78" s="171"/>
      <c r="F78" s="190" t="s">
        <v>320</v>
      </c>
      <c r="G78" s="189"/>
      <c r="H78" s="171" t="s">
        <v>324</v>
      </c>
      <c r="I78" s="171" t="s">
        <v>322</v>
      </c>
      <c r="J78" s="171">
        <v>120</v>
      </c>
      <c r="K78" s="182"/>
    </row>
    <row r="79" spans="2:11" ht="15" customHeight="1">
      <c r="B79" s="191"/>
      <c r="C79" s="171" t="s">
        <v>325</v>
      </c>
      <c r="D79" s="171"/>
      <c r="E79" s="171"/>
      <c r="F79" s="190" t="s">
        <v>326</v>
      </c>
      <c r="G79" s="189"/>
      <c r="H79" s="171" t="s">
        <v>327</v>
      </c>
      <c r="I79" s="171" t="s">
        <v>322</v>
      </c>
      <c r="J79" s="171">
        <v>50</v>
      </c>
      <c r="K79" s="182"/>
    </row>
    <row r="80" spans="2:11" ht="15" customHeight="1">
      <c r="B80" s="191"/>
      <c r="C80" s="171" t="s">
        <v>328</v>
      </c>
      <c r="D80" s="171"/>
      <c r="E80" s="171"/>
      <c r="F80" s="190" t="s">
        <v>320</v>
      </c>
      <c r="G80" s="189"/>
      <c r="H80" s="171" t="s">
        <v>329</v>
      </c>
      <c r="I80" s="171" t="s">
        <v>330</v>
      </c>
      <c r="J80" s="171"/>
      <c r="K80" s="182"/>
    </row>
    <row r="81" spans="2:11" ht="15" customHeight="1">
      <c r="B81" s="191"/>
      <c r="C81" s="192" t="s">
        <v>331</v>
      </c>
      <c r="D81" s="192"/>
      <c r="E81" s="192"/>
      <c r="F81" s="193" t="s">
        <v>326</v>
      </c>
      <c r="G81" s="192"/>
      <c r="H81" s="192" t="s">
        <v>332</v>
      </c>
      <c r="I81" s="192" t="s">
        <v>322</v>
      </c>
      <c r="J81" s="192">
        <v>15</v>
      </c>
      <c r="K81" s="182"/>
    </row>
    <row r="82" spans="2:11" ht="15" customHeight="1">
      <c r="B82" s="191"/>
      <c r="C82" s="192" t="s">
        <v>333</v>
      </c>
      <c r="D82" s="192"/>
      <c r="E82" s="192"/>
      <c r="F82" s="193" t="s">
        <v>326</v>
      </c>
      <c r="G82" s="192"/>
      <c r="H82" s="192" t="s">
        <v>334</v>
      </c>
      <c r="I82" s="192" t="s">
        <v>322</v>
      </c>
      <c r="J82" s="192">
        <v>15</v>
      </c>
      <c r="K82" s="182"/>
    </row>
    <row r="83" spans="2:11" ht="15" customHeight="1">
      <c r="B83" s="191"/>
      <c r="C83" s="192" t="s">
        <v>335</v>
      </c>
      <c r="D83" s="192"/>
      <c r="E83" s="192"/>
      <c r="F83" s="193" t="s">
        <v>326</v>
      </c>
      <c r="G83" s="192"/>
      <c r="H83" s="192" t="s">
        <v>336</v>
      </c>
      <c r="I83" s="192" t="s">
        <v>322</v>
      </c>
      <c r="J83" s="192">
        <v>20</v>
      </c>
      <c r="K83" s="182"/>
    </row>
    <row r="84" spans="2:11" ht="15" customHeight="1">
      <c r="B84" s="191"/>
      <c r="C84" s="192" t="s">
        <v>337</v>
      </c>
      <c r="D84" s="192"/>
      <c r="E84" s="192"/>
      <c r="F84" s="193" t="s">
        <v>326</v>
      </c>
      <c r="G84" s="192"/>
      <c r="H84" s="192" t="s">
        <v>338</v>
      </c>
      <c r="I84" s="192" t="s">
        <v>322</v>
      </c>
      <c r="J84" s="192">
        <v>20</v>
      </c>
      <c r="K84" s="182"/>
    </row>
    <row r="85" spans="2:11" ht="15" customHeight="1">
      <c r="B85" s="191"/>
      <c r="C85" s="171" t="s">
        <v>339</v>
      </c>
      <c r="D85" s="171"/>
      <c r="E85" s="171"/>
      <c r="F85" s="190" t="s">
        <v>326</v>
      </c>
      <c r="G85" s="189"/>
      <c r="H85" s="171" t="s">
        <v>340</v>
      </c>
      <c r="I85" s="171" t="s">
        <v>322</v>
      </c>
      <c r="J85" s="171">
        <v>50</v>
      </c>
      <c r="K85" s="182"/>
    </row>
    <row r="86" spans="2:11" ht="15" customHeight="1">
      <c r="B86" s="191"/>
      <c r="C86" s="171" t="s">
        <v>341</v>
      </c>
      <c r="D86" s="171"/>
      <c r="E86" s="171"/>
      <c r="F86" s="190" t="s">
        <v>326</v>
      </c>
      <c r="G86" s="189"/>
      <c r="H86" s="171" t="s">
        <v>342</v>
      </c>
      <c r="I86" s="171" t="s">
        <v>322</v>
      </c>
      <c r="J86" s="171">
        <v>20</v>
      </c>
      <c r="K86" s="182"/>
    </row>
    <row r="87" spans="2:11" ht="15" customHeight="1">
      <c r="B87" s="191"/>
      <c r="C87" s="171" t="s">
        <v>343</v>
      </c>
      <c r="D87" s="171"/>
      <c r="E87" s="171"/>
      <c r="F87" s="190" t="s">
        <v>326</v>
      </c>
      <c r="G87" s="189"/>
      <c r="H87" s="171" t="s">
        <v>344</v>
      </c>
      <c r="I87" s="171" t="s">
        <v>322</v>
      </c>
      <c r="J87" s="171">
        <v>20</v>
      </c>
      <c r="K87" s="182"/>
    </row>
    <row r="88" spans="2:11" ht="15" customHeight="1">
      <c r="B88" s="191"/>
      <c r="C88" s="171" t="s">
        <v>345</v>
      </c>
      <c r="D88" s="171"/>
      <c r="E88" s="171"/>
      <c r="F88" s="190" t="s">
        <v>326</v>
      </c>
      <c r="G88" s="189"/>
      <c r="H88" s="171" t="s">
        <v>346</v>
      </c>
      <c r="I88" s="171" t="s">
        <v>322</v>
      </c>
      <c r="J88" s="171">
        <v>50</v>
      </c>
      <c r="K88" s="182"/>
    </row>
    <row r="89" spans="2:11" ht="15" customHeight="1">
      <c r="B89" s="191"/>
      <c r="C89" s="171" t="s">
        <v>347</v>
      </c>
      <c r="D89" s="171"/>
      <c r="E89" s="171"/>
      <c r="F89" s="190" t="s">
        <v>326</v>
      </c>
      <c r="G89" s="189"/>
      <c r="H89" s="171" t="s">
        <v>347</v>
      </c>
      <c r="I89" s="171" t="s">
        <v>322</v>
      </c>
      <c r="J89" s="171">
        <v>50</v>
      </c>
      <c r="K89" s="182"/>
    </row>
    <row r="90" spans="2:11" ht="15" customHeight="1">
      <c r="B90" s="191"/>
      <c r="C90" s="171" t="s">
        <v>103</v>
      </c>
      <c r="D90" s="171"/>
      <c r="E90" s="171"/>
      <c r="F90" s="190" t="s">
        <v>326</v>
      </c>
      <c r="G90" s="189"/>
      <c r="H90" s="171" t="s">
        <v>348</v>
      </c>
      <c r="I90" s="171" t="s">
        <v>322</v>
      </c>
      <c r="J90" s="171">
        <v>255</v>
      </c>
      <c r="K90" s="182"/>
    </row>
    <row r="91" spans="2:11" ht="15" customHeight="1">
      <c r="B91" s="191"/>
      <c r="C91" s="171" t="s">
        <v>349</v>
      </c>
      <c r="D91" s="171"/>
      <c r="E91" s="171"/>
      <c r="F91" s="190" t="s">
        <v>320</v>
      </c>
      <c r="G91" s="189"/>
      <c r="H91" s="171" t="s">
        <v>350</v>
      </c>
      <c r="I91" s="171" t="s">
        <v>351</v>
      </c>
      <c r="J91" s="171"/>
      <c r="K91" s="182"/>
    </row>
    <row r="92" spans="2:11" ht="15" customHeight="1">
      <c r="B92" s="191"/>
      <c r="C92" s="171" t="s">
        <v>352</v>
      </c>
      <c r="D92" s="171"/>
      <c r="E92" s="171"/>
      <c r="F92" s="190" t="s">
        <v>320</v>
      </c>
      <c r="G92" s="189"/>
      <c r="H92" s="171" t="s">
        <v>353</v>
      </c>
      <c r="I92" s="171" t="s">
        <v>354</v>
      </c>
      <c r="J92" s="171"/>
      <c r="K92" s="182"/>
    </row>
    <row r="93" spans="2:11" ht="15" customHeight="1">
      <c r="B93" s="191"/>
      <c r="C93" s="171" t="s">
        <v>355</v>
      </c>
      <c r="D93" s="171"/>
      <c r="E93" s="171"/>
      <c r="F93" s="190" t="s">
        <v>320</v>
      </c>
      <c r="G93" s="189"/>
      <c r="H93" s="171" t="s">
        <v>355</v>
      </c>
      <c r="I93" s="171" t="s">
        <v>354</v>
      </c>
      <c r="J93" s="171"/>
      <c r="K93" s="182"/>
    </row>
    <row r="94" spans="2:11" ht="15" customHeight="1">
      <c r="B94" s="191"/>
      <c r="C94" s="171" t="s">
        <v>40</v>
      </c>
      <c r="D94" s="171"/>
      <c r="E94" s="171"/>
      <c r="F94" s="190" t="s">
        <v>320</v>
      </c>
      <c r="G94" s="189"/>
      <c r="H94" s="171" t="s">
        <v>356</v>
      </c>
      <c r="I94" s="171" t="s">
        <v>354</v>
      </c>
      <c r="J94" s="171"/>
      <c r="K94" s="182"/>
    </row>
    <row r="95" spans="2:11" ht="15" customHeight="1">
      <c r="B95" s="191"/>
      <c r="C95" s="171" t="s">
        <v>50</v>
      </c>
      <c r="D95" s="171"/>
      <c r="E95" s="171"/>
      <c r="F95" s="190" t="s">
        <v>320</v>
      </c>
      <c r="G95" s="189"/>
      <c r="H95" s="171" t="s">
        <v>357</v>
      </c>
      <c r="I95" s="171" t="s">
        <v>354</v>
      </c>
      <c r="J95" s="171"/>
      <c r="K95" s="182"/>
    </row>
    <row r="96" spans="2:11" ht="15" customHeight="1">
      <c r="B96" s="194"/>
      <c r="C96" s="195"/>
      <c r="D96" s="195"/>
      <c r="E96" s="195"/>
      <c r="F96" s="195"/>
      <c r="G96" s="195"/>
      <c r="H96" s="195"/>
      <c r="I96" s="195"/>
      <c r="J96" s="195"/>
      <c r="K96" s="196"/>
    </row>
    <row r="97" spans="2:11" ht="18.75" customHeight="1">
      <c r="B97" s="197"/>
      <c r="C97" s="198"/>
      <c r="D97" s="198"/>
      <c r="E97" s="198"/>
      <c r="F97" s="198"/>
      <c r="G97" s="198"/>
      <c r="H97" s="198"/>
      <c r="I97" s="198"/>
      <c r="J97" s="198"/>
      <c r="K97" s="197"/>
    </row>
    <row r="98" spans="2:11" ht="18.75" customHeight="1">
      <c r="B98" s="177"/>
      <c r="C98" s="177"/>
      <c r="D98" s="177"/>
      <c r="E98" s="177"/>
      <c r="F98" s="177"/>
      <c r="G98" s="177"/>
      <c r="H98" s="177"/>
      <c r="I98" s="177"/>
      <c r="J98" s="177"/>
      <c r="K98" s="177"/>
    </row>
    <row r="99" spans="2:11" ht="7.5" customHeight="1">
      <c r="B99" s="178"/>
      <c r="C99" s="179"/>
      <c r="D99" s="179"/>
      <c r="E99" s="179"/>
      <c r="F99" s="179"/>
      <c r="G99" s="179"/>
      <c r="H99" s="179"/>
      <c r="I99" s="179"/>
      <c r="J99" s="179"/>
      <c r="K99" s="180"/>
    </row>
    <row r="100" spans="2:11" ht="45" customHeight="1">
      <c r="B100" s="181"/>
      <c r="C100" s="272" t="s">
        <v>358</v>
      </c>
      <c r="D100" s="272"/>
      <c r="E100" s="272"/>
      <c r="F100" s="272"/>
      <c r="G100" s="272"/>
      <c r="H100" s="272"/>
      <c r="I100" s="272"/>
      <c r="J100" s="272"/>
      <c r="K100" s="182"/>
    </row>
    <row r="101" spans="2:11" ht="17.25" customHeight="1">
      <c r="B101" s="181"/>
      <c r="C101" s="183" t="s">
        <v>314</v>
      </c>
      <c r="D101" s="183"/>
      <c r="E101" s="183"/>
      <c r="F101" s="183" t="s">
        <v>315</v>
      </c>
      <c r="G101" s="184"/>
      <c r="H101" s="183" t="s">
        <v>97</v>
      </c>
      <c r="I101" s="183" t="s">
        <v>59</v>
      </c>
      <c r="J101" s="183" t="s">
        <v>316</v>
      </c>
      <c r="K101" s="182"/>
    </row>
    <row r="102" spans="2:11" ht="17.25" customHeight="1">
      <c r="B102" s="181"/>
      <c r="C102" s="185" t="s">
        <v>317</v>
      </c>
      <c r="D102" s="185"/>
      <c r="E102" s="185"/>
      <c r="F102" s="186" t="s">
        <v>318</v>
      </c>
      <c r="G102" s="187"/>
      <c r="H102" s="185"/>
      <c r="I102" s="185"/>
      <c r="J102" s="185" t="s">
        <v>319</v>
      </c>
      <c r="K102" s="182"/>
    </row>
    <row r="103" spans="2:11" ht="5.25" customHeight="1">
      <c r="B103" s="181"/>
      <c r="C103" s="183"/>
      <c r="D103" s="183"/>
      <c r="E103" s="183"/>
      <c r="F103" s="183"/>
      <c r="G103" s="199"/>
      <c r="H103" s="183"/>
      <c r="I103" s="183"/>
      <c r="J103" s="183"/>
      <c r="K103" s="182"/>
    </row>
    <row r="104" spans="2:11" ht="15" customHeight="1">
      <c r="B104" s="181"/>
      <c r="C104" s="171" t="s">
        <v>55</v>
      </c>
      <c r="D104" s="188"/>
      <c r="E104" s="188"/>
      <c r="F104" s="190" t="s">
        <v>320</v>
      </c>
      <c r="G104" s="199"/>
      <c r="H104" s="171" t="s">
        <v>359</v>
      </c>
      <c r="I104" s="171" t="s">
        <v>322</v>
      </c>
      <c r="J104" s="171">
        <v>20</v>
      </c>
      <c r="K104" s="182"/>
    </row>
    <row r="105" spans="2:11" ht="15" customHeight="1">
      <c r="B105" s="181"/>
      <c r="C105" s="171" t="s">
        <v>323</v>
      </c>
      <c r="D105" s="171"/>
      <c r="E105" s="171"/>
      <c r="F105" s="190" t="s">
        <v>320</v>
      </c>
      <c r="G105" s="171"/>
      <c r="H105" s="171" t="s">
        <v>359</v>
      </c>
      <c r="I105" s="171" t="s">
        <v>322</v>
      </c>
      <c r="J105" s="171">
        <v>120</v>
      </c>
      <c r="K105" s="182"/>
    </row>
    <row r="106" spans="2:11" ht="15" customHeight="1">
      <c r="B106" s="191"/>
      <c r="C106" s="171" t="s">
        <v>325</v>
      </c>
      <c r="D106" s="171"/>
      <c r="E106" s="171"/>
      <c r="F106" s="190" t="s">
        <v>326</v>
      </c>
      <c r="G106" s="171"/>
      <c r="H106" s="171" t="s">
        <v>359</v>
      </c>
      <c r="I106" s="171" t="s">
        <v>322</v>
      </c>
      <c r="J106" s="171">
        <v>50</v>
      </c>
      <c r="K106" s="182"/>
    </row>
    <row r="107" spans="2:11" ht="15" customHeight="1">
      <c r="B107" s="191"/>
      <c r="C107" s="171" t="s">
        <v>328</v>
      </c>
      <c r="D107" s="171"/>
      <c r="E107" s="171"/>
      <c r="F107" s="190" t="s">
        <v>320</v>
      </c>
      <c r="G107" s="171"/>
      <c r="H107" s="171" t="s">
        <v>359</v>
      </c>
      <c r="I107" s="171" t="s">
        <v>330</v>
      </c>
      <c r="J107" s="171"/>
      <c r="K107" s="182"/>
    </row>
    <row r="108" spans="2:11" ht="15" customHeight="1">
      <c r="B108" s="191"/>
      <c r="C108" s="171" t="s">
        <v>339</v>
      </c>
      <c r="D108" s="171"/>
      <c r="E108" s="171"/>
      <c r="F108" s="190" t="s">
        <v>326</v>
      </c>
      <c r="G108" s="171"/>
      <c r="H108" s="171" t="s">
        <v>359</v>
      </c>
      <c r="I108" s="171" t="s">
        <v>322</v>
      </c>
      <c r="J108" s="171">
        <v>50</v>
      </c>
      <c r="K108" s="182"/>
    </row>
    <row r="109" spans="2:11" ht="15" customHeight="1">
      <c r="B109" s="191"/>
      <c r="C109" s="171" t="s">
        <v>347</v>
      </c>
      <c r="D109" s="171"/>
      <c r="E109" s="171"/>
      <c r="F109" s="190" t="s">
        <v>326</v>
      </c>
      <c r="G109" s="171"/>
      <c r="H109" s="171" t="s">
        <v>359</v>
      </c>
      <c r="I109" s="171" t="s">
        <v>322</v>
      </c>
      <c r="J109" s="171">
        <v>50</v>
      </c>
      <c r="K109" s="182"/>
    </row>
    <row r="110" spans="2:11" ht="15" customHeight="1">
      <c r="B110" s="191"/>
      <c r="C110" s="171" t="s">
        <v>345</v>
      </c>
      <c r="D110" s="171"/>
      <c r="E110" s="171"/>
      <c r="F110" s="190" t="s">
        <v>326</v>
      </c>
      <c r="G110" s="171"/>
      <c r="H110" s="171" t="s">
        <v>359</v>
      </c>
      <c r="I110" s="171" t="s">
        <v>322</v>
      </c>
      <c r="J110" s="171">
        <v>50</v>
      </c>
      <c r="K110" s="182"/>
    </row>
    <row r="111" spans="2:11" ht="15" customHeight="1">
      <c r="B111" s="191"/>
      <c r="C111" s="171" t="s">
        <v>55</v>
      </c>
      <c r="D111" s="171"/>
      <c r="E111" s="171"/>
      <c r="F111" s="190" t="s">
        <v>320</v>
      </c>
      <c r="G111" s="171"/>
      <c r="H111" s="171" t="s">
        <v>360</v>
      </c>
      <c r="I111" s="171" t="s">
        <v>322</v>
      </c>
      <c r="J111" s="171">
        <v>20</v>
      </c>
      <c r="K111" s="182"/>
    </row>
    <row r="112" spans="2:11" ht="15" customHeight="1">
      <c r="B112" s="191"/>
      <c r="C112" s="171" t="s">
        <v>361</v>
      </c>
      <c r="D112" s="171"/>
      <c r="E112" s="171"/>
      <c r="F112" s="190" t="s">
        <v>320</v>
      </c>
      <c r="G112" s="171"/>
      <c r="H112" s="171" t="s">
        <v>362</v>
      </c>
      <c r="I112" s="171" t="s">
        <v>322</v>
      </c>
      <c r="J112" s="171">
        <v>120</v>
      </c>
      <c r="K112" s="182"/>
    </row>
    <row r="113" spans="2:11" ht="15" customHeight="1">
      <c r="B113" s="191"/>
      <c r="C113" s="171" t="s">
        <v>40</v>
      </c>
      <c r="D113" s="171"/>
      <c r="E113" s="171"/>
      <c r="F113" s="190" t="s">
        <v>320</v>
      </c>
      <c r="G113" s="171"/>
      <c r="H113" s="171" t="s">
        <v>363</v>
      </c>
      <c r="I113" s="171" t="s">
        <v>354</v>
      </c>
      <c r="J113" s="171"/>
      <c r="K113" s="182"/>
    </row>
    <row r="114" spans="2:11" ht="15" customHeight="1">
      <c r="B114" s="191"/>
      <c r="C114" s="171" t="s">
        <v>50</v>
      </c>
      <c r="D114" s="171"/>
      <c r="E114" s="171"/>
      <c r="F114" s="190" t="s">
        <v>320</v>
      </c>
      <c r="G114" s="171"/>
      <c r="H114" s="171" t="s">
        <v>364</v>
      </c>
      <c r="I114" s="171" t="s">
        <v>354</v>
      </c>
      <c r="J114" s="171"/>
      <c r="K114" s="182"/>
    </row>
    <row r="115" spans="2:11" ht="15" customHeight="1">
      <c r="B115" s="191"/>
      <c r="C115" s="171" t="s">
        <v>59</v>
      </c>
      <c r="D115" s="171"/>
      <c r="E115" s="171"/>
      <c r="F115" s="190" t="s">
        <v>320</v>
      </c>
      <c r="G115" s="171"/>
      <c r="H115" s="171" t="s">
        <v>365</v>
      </c>
      <c r="I115" s="171" t="s">
        <v>366</v>
      </c>
      <c r="J115" s="171"/>
      <c r="K115" s="182"/>
    </row>
    <row r="116" spans="2:11" ht="15" customHeight="1">
      <c r="B116" s="194"/>
      <c r="C116" s="200"/>
      <c r="D116" s="200"/>
      <c r="E116" s="200"/>
      <c r="F116" s="200"/>
      <c r="G116" s="200"/>
      <c r="H116" s="200"/>
      <c r="I116" s="200"/>
      <c r="J116" s="200"/>
      <c r="K116" s="196"/>
    </row>
    <row r="117" spans="2:11" ht="18.75" customHeight="1">
      <c r="B117" s="201"/>
      <c r="C117" s="167"/>
      <c r="D117" s="167"/>
      <c r="E117" s="167"/>
      <c r="F117" s="202"/>
      <c r="G117" s="167"/>
      <c r="H117" s="167"/>
      <c r="I117" s="167"/>
      <c r="J117" s="167"/>
      <c r="K117" s="201"/>
    </row>
    <row r="118" spans="2:11" ht="18.75" customHeight="1">
      <c r="B118" s="177"/>
      <c r="C118" s="177"/>
      <c r="D118" s="177"/>
      <c r="E118" s="177"/>
      <c r="F118" s="177"/>
      <c r="G118" s="177"/>
      <c r="H118" s="177"/>
      <c r="I118" s="177"/>
      <c r="J118" s="177"/>
      <c r="K118" s="177"/>
    </row>
    <row r="119" spans="2:11" ht="7.5" customHeight="1">
      <c r="B119" s="203"/>
      <c r="C119" s="204"/>
      <c r="D119" s="204"/>
      <c r="E119" s="204"/>
      <c r="F119" s="204"/>
      <c r="G119" s="204"/>
      <c r="H119" s="204"/>
      <c r="I119" s="204"/>
      <c r="J119" s="204"/>
      <c r="K119" s="205"/>
    </row>
    <row r="120" spans="2:11" ht="45" customHeight="1">
      <c r="B120" s="206"/>
      <c r="C120" s="269" t="s">
        <v>367</v>
      </c>
      <c r="D120" s="269"/>
      <c r="E120" s="269"/>
      <c r="F120" s="269"/>
      <c r="G120" s="269"/>
      <c r="H120" s="269"/>
      <c r="I120" s="269"/>
      <c r="J120" s="269"/>
      <c r="K120" s="207"/>
    </row>
    <row r="121" spans="2:11" ht="17.25" customHeight="1">
      <c r="B121" s="208"/>
      <c r="C121" s="183" t="s">
        <v>314</v>
      </c>
      <c r="D121" s="183"/>
      <c r="E121" s="183"/>
      <c r="F121" s="183" t="s">
        <v>315</v>
      </c>
      <c r="G121" s="184"/>
      <c r="H121" s="183" t="s">
        <v>97</v>
      </c>
      <c r="I121" s="183" t="s">
        <v>59</v>
      </c>
      <c r="J121" s="183" t="s">
        <v>316</v>
      </c>
      <c r="K121" s="209"/>
    </row>
    <row r="122" spans="2:11" ht="17.25" customHeight="1">
      <c r="B122" s="208"/>
      <c r="C122" s="185" t="s">
        <v>317</v>
      </c>
      <c r="D122" s="185"/>
      <c r="E122" s="185"/>
      <c r="F122" s="186" t="s">
        <v>318</v>
      </c>
      <c r="G122" s="187"/>
      <c r="H122" s="185"/>
      <c r="I122" s="185"/>
      <c r="J122" s="185" t="s">
        <v>319</v>
      </c>
      <c r="K122" s="209"/>
    </row>
    <row r="123" spans="2:11" ht="5.25" customHeight="1">
      <c r="B123" s="210"/>
      <c r="C123" s="188"/>
      <c r="D123" s="188"/>
      <c r="E123" s="188"/>
      <c r="F123" s="188"/>
      <c r="G123" s="171"/>
      <c r="H123" s="188"/>
      <c r="I123" s="188"/>
      <c r="J123" s="188"/>
      <c r="K123" s="211"/>
    </row>
    <row r="124" spans="2:11" ht="15" customHeight="1">
      <c r="B124" s="210"/>
      <c r="C124" s="171" t="s">
        <v>323</v>
      </c>
      <c r="D124" s="188"/>
      <c r="E124" s="188"/>
      <c r="F124" s="190" t="s">
        <v>320</v>
      </c>
      <c r="G124" s="171"/>
      <c r="H124" s="171" t="s">
        <v>359</v>
      </c>
      <c r="I124" s="171" t="s">
        <v>322</v>
      </c>
      <c r="J124" s="171">
        <v>120</v>
      </c>
      <c r="K124" s="212"/>
    </row>
    <row r="125" spans="2:11" ht="15" customHeight="1">
      <c r="B125" s="210"/>
      <c r="C125" s="171" t="s">
        <v>368</v>
      </c>
      <c r="D125" s="171"/>
      <c r="E125" s="171"/>
      <c r="F125" s="190" t="s">
        <v>320</v>
      </c>
      <c r="G125" s="171"/>
      <c r="H125" s="171" t="s">
        <v>369</v>
      </c>
      <c r="I125" s="171" t="s">
        <v>322</v>
      </c>
      <c r="J125" s="171" t="s">
        <v>370</v>
      </c>
      <c r="K125" s="212"/>
    </row>
    <row r="126" spans="2:11" ht="15" customHeight="1">
      <c r="B126" s="210"/>
      <c r="C126" s="171" t="s">
        <v>269</v>
      </c>
      <c r="D126" s="171"/>
      <c r="E126" s="171"/>
      <c r="F126" s="190" t="s">
        <v>320</v>
      </c>
      <c r="G126" s="171"/>
      <c r="H126" s="171" t="s">
        <v>371</v>
      </c>
      <c r="I126" s="171" t="s">
        <v>322</v>
      </c>
      <c r="J126" s="171" t="s">
        <v>370</v>
      </c>
      <c r="K126" s="212"/>
    </row>
    <row r="127" spans="2:11" ht="15" customHeight="1">
      <c r="B127" s="210"/>
      <c r="C127" s="171" t="s">
        <v>331</v>
      </c>
      <c r="D127" s="171"/>
      <c r="E127" s="171"/>
      <c r="F127" s="190" t="s">
        <v>326</v>
      </c>
      <c r="G127" s="171"/>
      <c r="H127" s="171" t="s">
        <v>332</v>
      </c>
      <c r="I127" s="171" t="s">
        <v>322</v>
      </c>
      <c r="J127" s="171">
        <v>15</v>
      </c>
      <c r="K127" s="212"/>
    </row>
    <row r="128" spans="2:11" ht="15" customHeight="1">
      <c r="B128" s="210"/>
      <c r="C128" s="192" t="s">
        <v>333</v>
      </c>
      <c r="D128" s="192"/>
      <c r="E128" s="192"/>
      <c r="F128" s="193" t="s">
        <v>326</v>
      </c>
      <c r="G128" s="192"/>
      <c r="H128" s="192" t="s">
        <v>334</v>
      </c>
      <c r="I128" s="192" t="s">
        <v>322</v>
      </c>
      <c r="J128" s="192">
        <v>15</v>
      </c>
      <c r="K128" s="212"/>
    </row>
    <row r="129" spans="2:11" ht="15" customHeight="1">
      <c r="B129" s="210"/>
      <c r="C129" s="192" t="s">
        <v>335</v>
      </c>
      <c r="D129" s="192"/>
      <c r="E129" s="192"/>
      <c r="F129" s="193" t="s">
        <v>326</v>
      </c>
      <c r="G129" s="192"/>
      <c r="H129" s="192" t="s">
        <v>336</v>
      </c>
      <c r="I129" s="192" t="s">
        <v>322</v>
      </c>
      <c r="J129" s="192">
        <v>20</v>
      </c>
      <c r="K129" s="212"/>
    </row>
    <row r="130" spans="2:11" ht="15" customHeight="1">
      <c r="B130" s="210"/>
      <c r="C130" s="192" t="s">
        <v>337</v>
      </c>
      <c r="D130" s="192"/>
      <c r="E130" s="192"/>
      <c r="F130" s="193" t="s">
        <v>326</v>
      </c>
      <c r="G130" s="192"/>
      <c r="H130" s="192" t="s">
        <v>338</v>
      </c>
      <c r="I130" s="192" t="s">
        <v>322</v>
      </c>
      <c r="J130" s="192">
        <v>20</v>
      </c>
      <c r="K130" s="212"/>
    </row>
    <row r="131" spans="2:11" ht="15" customHeight="1">
      <c r="B131" s="210"/>
      <c r="C131" s="171" t="s">
        <v>325</v>
      </c>
      <c r="D131" s="171"/>
      <c r="E131" s="171"/>
      <c r="F131" s="190" t="s">
        <v>326</v>
      </c>
      <c r="G131" s="171"/>
      <c r="H131" s="171" t="s">
        <v>359</v>
      </c>
      <c r="I131" s="171" t="s">
        <v>322</v>
      </c>
      <c r="J131" s="171">
        <v>50</v>
      </c>
      <c r="K131" s="212"/>
    </row>
    <row r="132" spans="2:11" ht="15" customHeight="1">
      <c r="B132" s="210"/>
      <c r="C132" s="171" t="s">
        <v>339</v>
      </c>
      <c r="D132" s="171"/>
      <c r="E132" s="171"/>
      <c r="F132" s="190" t="s">
        <v>326</v>
      </c>
      <c r="G132" s="171"/>
      <c r="H132" s="171" t="s">
        <v>359</v>
      </c>
      <c r="I132" s="171" t="s">
        <v>322</v>
      </c>
      <c r="J132" s="171">
        <v>50</v>
      </c>
      <c r="K132" s="212"/>
    </row>
    <row r="133" spans="2:11" ht="15" customHeight="1">
      <c r="B133" s="210"/>
      <c r="C133" s="171" t="s">
        <v>345</v>
      </c>
      <c r="D133" s="171"/>
      <c r="E133" s="171"/>
      <c r="F133" s="190" t="s">
        <v>326</v>
      </c>
      <c r="G133" s="171"/>
      <c r="H133" s="171" t="s">
        <v>359</v>
      </c>
      <c r="I133" s="171" t="s">
        <v>322</v>
      </c>
      <c r="J133" s="171">
        <v>50</v>
      </c>
      <c r="K133" s="212"/>
    </row>
    <row r="134" spans="2:11" ht="15" customHeight="1">
      <c r="B134" s="210"/>
      <c r="C134" s="171" t="s">
        <v>347</v>
      </c>
      <c r="D134" s="171"/>
      <c r="E134" s="171"/>
      <c r="F134" s="190" t="s">
        <v>326</v>
      </c>
      <c r="G134" s="171"/>
      <c r="H134" s="171" t="s">
        <v>359</v>
      </c>
      <c r="I134" s="171" t="s">
        <v>322</v>
      </c>
      <c r="J134" s="171">
        <v>50</v>
      </c>
      <c r="K134" s="212"/>
    </row>
    <row r="135" spans="2:11" ht="15" customHeight="1">
      <c r="B135" s="210"/>
      <c r="C135" s="171" t="s">
        <v>103</v>
      </c>
      <c r="D135" s="171"/>
      <c r="E135" s="171"/>
      <c r="F135" s="190" t="s">
        <v>326</v>
      </c>
      <c r="G135" s="171"/>
      <c r="H135" s="171" t="s">
        <v>372</v>
      </c>
      <c r="I135" s="171" t="s">
        <v>322</v>
      </c>
      <c r="J135" s="171">
        <v>255</v>
      </c>
      <c r="K135" s="212"/>
    </row>
    <row r="136" spans="2:11" ht="15" customHeight="1">
      <c r="B136" s="210"/>
      <c r="C136" s="171" t="s">
        <v>349</v>
      </c>
      <c r="D136" s="171"/>
      <c r="E136" s="171"/>
      <c r="F136" s="190" t="s">
        <v>320</v>
      </c>
      <c r="G136" s="171"/>
      <c r="H136" s="171" t="s">
        <v>373</v>
      </c>
      <c r="I136" s="171" t="s">
        <v>351</v>
      </c>
      <c r="J136" s="171"/>
      <c r="K136" s="212"/>
    </row>
    <row r="137" spans="2:11" ht="15" customHeight="1">
      <c r="B137" s="210"/>
      <c r="C137" s="171" t="s">
        <v>352</v>
      </c>
      <c r="D137" s="171"/>
      <c r="E137" s="171"/>
      <c r="F137" s="190" t="s">
        <v>320</v>
      </c>
      <c r="G137" s="171"/>
      <c r="H137" s="171" t="s">
        <v>374</v>
      </c>
      <c r="I137" s="171" t="s">
        <v>354</v>
      </c>
      <c r="J137" s="171"/>
      <c r="K137" s="212"/>
    </row>
    <row r="138" spans="2:11" ht="15" customHeight="1">
      <c r="B138" s="210"/>
      <c r="C138" s="171" t="s">
        <v>355</v>
      </c>
      <c r="D138" s="171"/>
      <c r="E138" s="171"/>
      <c r="F138" s="190" t="s">
        <v>320</v>
      </c>
      <c r="G138" s="171"/>
      <c r="H138" s="171" t="s">
        <v>355</v>
      </c>
      <c r="I138" s="171" t="s">
        <v>354</v>
      </c>
      <c r="J138" s="171"/>
      <c r="K138" s="212"/>
    </row>
    <row r="139" spans="2:11" ht="15" customHeight="1">
      <c r="B139" s="210"/>
      <c r="C139" s="171" t="s">
        <v>40</v>
      </c>
      <c r="D139" s="171"/>
      <c r="E139" s="171"/>
      <c r="F139" s="190" t="s">
        <v>320</v>
      </c>
      <c r="G139" s="171"/>
      <c r="H139" s="171" t="s">
        <v>375</v>
      </c>
      <c r="I139" s="171" t="s">
        <v>354</v>
      </c>
      <c r="J139" s="171"/>
      <c r="K139" s="212"/>
    </row>
    <row r="140" spans="2:11" ht="15" customHeight="1">
      <c r="B140" s="210"/>
      <c r="C140" s="171" t="s">
        <v>376</v>
      </c>
      <c r="D140" s="171"/>
      <c r="E140" s="171"/>
      <c r="F140" s="190" t="s">
        <v>320</v>
      </c>
      <c r="G140" s="171"/>
      <c r="H140" s="171" t="s">
        <v>377</v>
      </c>
      <c r="I140" s="171" t="s">
        <v>354</v>
      </c>
      <c r="J140" s="171"/>
      <c r="K140" s="212"/>
    </row>
    <row r="141" spans="2:11" ht="15" customHeight="1">
      <c r="B141" s="213"/>
      <c r="C141" s="214"/>
      <c r="D141" s="214"/>
      <c r="E141" s="214"/>
      <c r="F141" s="214"/>
      <c r="G141" s="214"/>
      <c r="H141" s="214"/>
      <c r="I141" s="214"/>
      <c r="J141" s="214"/>
      <c r="K141" s="215"/>
    </row>
    <row r="142" spans="2:11" ht="18.75" customHeight="1">
      <c r="B142" s="167"/>
      <c r="C142" s="167"/>
      <c r="D142" s="167"/>
      <c r="E142" s="167"/>
      <c r="F142" s="202"/>
      <c r="G142" s="167"/>
      <c r="H142" s="167"/>
      <c r="I142" s="167"/>
      <c r="J142" s="167"/>
      <c r="K142" s="167"/>
    </row>
    <row r="143" spans="2:11" ht="18.75" customHeight="1">
      <c r="B143" s="177"/>
      <c r="C143" s="177"/>
      <c r="D143" s="177"/>
      <c r="E143" s="177"/>
      <c r="F143" s="177"/>
      <c r="G143" s="177"/>
      <c r="H143" s="177"/>
      <c r="I143" s="177"/>
      <c r="J143" s="177"/>
      <c r="K143" s="177"/>
    </row>
    <row r="144" spans="2:11" ht="7.5" customHeight="1">
      <c r="B144" s="178"/>
      <c r="C144" s="179"/>
      <c r="D144" s="179"/>
      <c r="E144" s="179"/>
      <c r="F144" s="179"/>
      <c r="G144" s="179"/>
      <c r="H144" s="179"/>
      <c r="I144" s="179"/>
      <c r="J144" s="179"/>
      <c r="K144" s="180"/>
    </row>
    <row r="145" spans="2:11" ht="45" customHeight="1">
      <c r="B145" s="181"/>
      <c r="C145" s="272" t="s">
        <v>378</v>
      </c>
      <c r="D145" s="272"/>
      <c r="E145" s="272"/>
      <c r="F145" s="272"/>
      <c r="G145" s="272"/>
      <c r="H145" s="272"/>
      <c r="I145" s="272"/>
      <c r="J145" s="272"/>
      <c r="K145" s="182"/>
    </row>
    <row r="146" spans="2:11" ht="17.25" customHeight="1">
      <c r="B146" s="181"/>
      <c r="C146" s="183" t="s">
        <v>314</v>
      </c>
      <c r="D146" s="183"/>
      <c r="E146" s="183"/>
      <c r="F146" s="183" t="s">
        <v>315</v>
      </c>
      <c r="G146" s="184"/>
      <c r="H146" s="183" t="s">
        <v>97</v>
      </c>
      <c r="I146" s="183" t="s">
        <v>59</v>
      </c>
      <c r="J146" s="183" t="s">
        <v>316</v>
      </c>
      <c r="K146" s="182"/>
    </row>
    <row r="147" spans="2:11" ht="17.25" customHeight="1">
      <c r="B147" s="181"/>
      <c r="C147" s="185" t="s">
        <v>317</v>
      </c>
      <c r="D147" s="185"/>
      <c r="E147" s="185"/>
      <c r="F147" s="186" t="s">
        <v>318</v>
      </c>
      <c r="G147" s="187"/>
      <c r="H147" s="185"/>
      <c r="I147" s="185"/>
      <c r="J147" s="185" t="s">
        <v>319</v>
      </c>
      <c r="K147" s="182"/>
    </row>
    <row r="148" spans="2:11" ht="5.25" customHeight="1">
      <c r="B148" s="191"/>
      <c r="C148" s="188"/>
      <c r="D148" s="188"/>
      <c r="E148" s="188"/>
      <c r="F148" s="188"/>
      <c r="G148" s="189"/>
      <c r="H148" s="188"/>
      <c r="I148" s="188"/>
      <c r="J148" s="188"/>
      <c r="K148" s="212"/>
    </row>
    <row r="149" spans="2:11" ht="15" customHeight="1">
      <c r="B149" s="191"/>
      <c r="C149" s="216" t="s">
        <v>323</v>
      </c>
      <c r="D149" s="171"/>
      <c r="E149" s="171"/>
      <c r="F149" s="217" t="s">
        <v>320</v>
      </c>
      <c r="G149" s="171"/>
      <c r="H149" s="216" t="s">
        <v>359</v>
      </c>
      <c r="I149" s="216" t="s">
        <v>322</v>
      </c>
      <c r="J149" s="216">
        <v>120</v>
      </c>
      <c r="K149" s="212"/>
    </row>
    <row r="150" spans="2:11" ht="15" customHeight="1">
      <c r="B150" s="191"/>
      <c r="C150" s="216" t="s">
        <v>368</v>
      </c>
      <c r="D150" s="171"/>
      <c r="E150" s="171"/>
      <c r="F150" s="217" t="s">
        <v>320</v>
      </c>
      <c r="G150" s="171"/>
      <c r="H150" s="216" t="s">
        <v>379</v>
      </c>
      <c r="I150" s="216" t="s">
        <v>322</v>
      </c>
      <c r="J150" s="216" t="s">
        <v>370</v>
      </c>
      <c r="K150" s="212"/>
    </row>
    <row r="151" spans="2:11" ht="15" customHeight="1">
      <c r="B151" s="191"/>
      <c r="C151" s="216" t="s">
        <v>269</v>
      </c>
      <c r="D151" s="171"/>
      <c r="E151" s="171"/>
      <c r="F151" s="217" t="s">
        <v>320</v>
      </c>
      <c r="G151" s="171"/>
      <c r="H151" s="216" t="s">
        <v>380</v>
      </c>
      <c r="I151" s="216" t="s">
        <v>322</v>
      </c>
      <c r="J151" s="216" t="s">
        <v>370</v>
      </c>
      <c r="K151" s="212"/>
    </row>
    <row r="152" spans="2:11" ht="15" customHeight="1">
      <c r="B152" s="191"/>
      <c r="C152" s="216" t="s">
        <v>325</v>
      </c>
      <c r="D152" s="171"/>
      <c r="E152" s="171"/>
      <c r="F152" s="217" t="s">
        <v>326</v>
      </c>
      <c r="G152" s="171"/>
      <c r="H152" s="216" t="s">
        <v>359</v>
      </c>
      <c r="I152" s="216" t="s">
        <v>322</v>
      </c>
      <c r="J152" s="216">
        <v>50</v>
      </c>
      <c r="K152" s="212"/>
    </row>
    <row r="153" spans="2:11" ht="15" customHeight="1">
      <c r="B153" s="191"/>
      <c r="C153" s="216" t="s">
        <v>328</v>
      </c>
      <c r="D153" s="171"/>
      <c r="E153" s="171"/>
      <c r="F153" s="217" t="s">
        <v>320</v>
      </c>
      <c r="G153" s="171"/>
      <c r="H153" s="216" t="s">
        <v>359</v>
      </c>
      <c r="I153" s="216" t="s">
        <v>330</v>
      </c>
      <c r="J153" s="216"/>
      <c r="K153" s="212"/>
    </row>
    <row r="154" spans="2:11" ht="15" customHeight="1">
      <c r="B154" s="191"/>
      <c r="C154" s="216" t="s">
        <v>339</v>
      </c>
      <c r="D154" s="171"/>
      <c r="E154" s="171"/>
      <c r="F154" s="217" t="s">
        <v>326</v>
      </c>
      <c r="G154" s="171"/>
      <c r="H154" s="216" t="s">
        <v>359</v>
      </c>
      <c r="I154" s="216" t="s">
        <v>322</v>
      </c>
      <c r="J154" s="216">
        <v>50</v>
      </c>
      <c r="K154" s="212"/>
    </row>
    <row r="155" spans="2:11" ht="15" customHeight="1">
      <c r="B155" s="191"/>
      <c r="C155" s="216" t="s">
        <v>347</v>
      </c>
      <c r="D155" s="171"/>
      <c r="E155" s="171"/>
      <c r="F155" s="217" t="s">
        <v>326</v>
      </c>
      <c r="G155" s="171"/>
      <c r="H155" s="216" t="s">
        <v>359</v>
      </c>
      <c r="I155" s="216" t="s">
        <v>322</v>
      </c>
      <c r="J155" s="216">
        <v>50</v>
      </c>
      <c r="K155" s="212"/>
    </row>
    <row r="156" spans="2:11" ht="15" customHeight="1">
      <c r="B156" s="191"/>
      <c r="C156" s="216" t="s">
        <v>345</v>
      </c>
      <c r="D156" s="171"/>
      <c r="E156" s="171"/>
      <c r="F156" s="217" t="s">
        <v>326</v>
      </c>
      <c r="G156" s="171"/>
      <c r="H156" s="216" t="s">
        <v>359</v>
      </c>
      <c r="I156" s="216" t="s">
        <v>322</v>
      </c>
      <c r="J156" s="216">
        <v>50</v>
      </c>
      <c r="K156" s="212"/>
    </row>
    <row r="157" spans="2:11" ht="15" customHeight="1">
      <c r="B157" s="191"/>
      <c r="C157" s="216" t="s">
        <v>83</v>
      </c>
      <c r="D157" s="171"/>
      <c r="E157" s="171"/>
      <c r="F157" s="217" t="s">
        <v>320</v>
      </c>
      <c r="G157" s="171"/>
      <c r="H157" s="216" t="s">
        <v>381</v>
      </c>
      <c r="I157" s="216" t="s">
        <v>322</v>
      </c>
      <c r="J157" s="216" t="s">
        <v>382</v>
      </c>
      <c r="K157" s="212"/>
    </row>
    <row r="158" spans="2:11" ht="15" customHeight="1">
      <c r="B158" s="191"/>
      <c r="C158" s="216" t="s">
        <v>383</v>
      </c>
      <c r="D158" s="171"/>
      <c r="E158" s="171"/>
      <c r="F158" s="217" t="s">
        <v>320</v>
      </c>
      <c r="G158" s="171"/>
      <c r="H158" s="216" t="s">
        <v>384</v>
      </c>
      <c r="I158" s="216" t="s">
        <v>354</v>
      </c>
      <c r="J158" s="216"/>
      <c r="K158" s="212"/>
    </row>
    <row r="159" spans="2:11" ht="15" customHeight="1">
      <c r="B159" s="218"/>
      <c r="C159" s="200"/>
      <c r="D159" s="200"/>
      <c r="E159" s="200"/>
      <c r="F159" s="200"/>
      <c r="G159" s="200"/>
      <c r="H159" s="200"/>
      <c r="I159" s="200"/>
      <c r="J159" s="200"/>
      <c r="K159" s="219"/>
    </row>
    <row r="160" spans="2:11" ht="18.75" customHeight="1">
      <c r="B160" s="167"/>
      <c r="C160" s="171"/>
      <c r="D160" s="171"/>
      <c r="E160" s="171"/>
      <c r="F160" s="190"/>
      <c r="G160" s="171"/>
      <c r="H160" s="171"/>
      <c r="I160" s="171"/>
      <c r="J160" s="171"/>
      <c r="K160" s="167"/>
    </row>
    <row r="161" spans="2:11" ht="18.75" customHeight="1">
      <c r="B161" s="177"/>
      <c r="C161" s="177"/>
      <c r="D161" s="177"/>
      <c r="E161" s="177"/>
      <c r="F161" s="177"/>
      <c r="G161" s="177"/>
      <c r="H161" s="177"/>
      <c r="I161" s="177"/>
      <c r="J161" s="177"/>
      <c r="K161" s="177"/>
    </row>
    <row r="162" spans="2:11" ht="7.5" customHeight="1">
      <c r="B162" s="158"/>
      <c r="C162" s="159"/>
      <c r="D162" s="159"/>
      <c r="E162" s="159"/>
      <c r="F162" s="159"/>
      <c r="G162" s="159"/>
      <c r="H162" s="159"/>
      <c r="I162" s="159"/>
      <c r="J162" s="159"/>
      <c r="K162" s="160"/>
    </row>
    <row r="163" spans="2:11" ht="45" customHeight="1">
      <c r="B163" s="161"/>
      <c r="C163" s="269" t="s">
        <v>385</v>
      </c>
      <c r="D163" s="269"/>
      <c r="E163" s="269"/>
      <c r="F163" s="269"/>
      <c r="G163" s="269"/>
      <c r="H163" s="269"/>
      <c r="I163" s="269"/>
      <c r="J163" s="269"/>
      <c r="K163" s="162"/>
    </row>
    <row r="164" spans="2:11" ht="17.25" customHeight="1">
      <c r="B164" s="161"/>
      <c r="C164" s="183" t="s">
        <v>314</v>
      </c>
      <c r="D164" s="183"/>
      <c r="E164" s="183"/>
      <c r="F164" s="183" t="s">
        <v>315</v>
      </c>
      <c r="G164" s="220"/>
      <c r="H164" s="221" t="s">
        <v>97</v>
      </c>
      <c r="I164" s="221" t="s">
        <v>59</v>
      </c>
      <c r="J164" s="183" t="s">
        <v>316</v>
      </c>
      <c r="K164" s="162"/>
    </row>
    <row r="165" spans="2:11" ht="17.25" customHeight="1">
      <c r="B165" s="164"/>
      <c r="C165" s="185" t="s">
        <v>317</v>
      </c>
      <c r="D165" s="185"/>
      <c r="E165" s="185"/>
      <c r="F165" s="186" t="s">
        <v>318</v>
      </c>
      <c r="G165" s="222"/>
      <c r="H165" s="223"/>
      <c r="I165" s="223"/>
      <c r="J165" s="185" t="s">
        <v>319</v>
      </c>
      <c r="K165" s="165"/>
    </row>
    <row r="166" spans="2:11" ht="5.25" customHeight="1">
      <c r="B166" s="191"/>
      <c r="C166" s="188"/>
      <c r="D166" s="188"/>
      <c r="E166" s="188"/>
      <c r="F166" s="188"/>
      <c r="G166" s="189"/>
      <c r="H166" s="188"/>
      <c r="I166" s="188"/>
      <c r="J166" s="188"/>
      <c r="K166" s="212"/>
    </row>
    <row r="167" spans="2:11" ht="15" customHeight="1">
      <c r="B167" s="191"/>
      <c r="C167" s="171" t="s">
        <v>323</v>
      </c>
      <c r="D167" s="171"/>
      <c r="E167" s="171"/>
      <c r="F167" s="190" t="s">
        <v>320</v>
      </c>
      <c r="G167" s="171"/>
      <c r="H167" s="171" t="s">
        <v>359</v>
      </c>
      <c r="I167" s="171" t="s">
        <v>322</v>
      </c>
      <c r="J167" s="171">
        <v>120</v>
      </c>
      <c r="K167" s="212"/>
    </row>
    <row r="168" spans="2:11" ht="15" customHeight="1">
      <c r="B168" s="191"/>
      <c r="C168" s="171" t="s">
        <v>368</v>
      </c>
      <c r="D168" s="171"/>
      <c r="E168" s="171"/>
      <c r="F168" s="190" t="s">
        <v>320</v>
      </c>
      <c r="G168" s="171"/>
      <c r="H168" s="171" t="s">
        <v>369</v>
      </c>
      <c r="I168" s="171" t="s">
        <v>322</v>
      </c>
      <c r="J168" s="171" t="s">
        <v>370</v>
      </c>
      <c r="K168" s="212"/>
    </row>
    <row r="169" spans="2:11" ht="15" customHeight="1">
      <c r="B169" s="191"/>
      <c r="C169" s="171" t="s">
        <v>269</v>
      </c>
      <c r="D169" s="171"/>
      <c r="E169" s="171"/>
      <c r="F169" s="190" t="s">
        <v>320</v>
      </c>
      <c r="G169" s="171"/>
      <c r="H169" s="171" t="s">
        <v>386</v>
      </c>
      <c r="I169" s="171" t="s">
        <v>322</v>
      </c>
      <c r="J169" s="171" t="s">
        <v>370</v>
      </c>
      <c r="K169" s="212"/>
    </row>
    <row r="170" spans="2:11" ht="15" customHeight="1">
      <c r="B170" s="191"/>
      <c r="C170" s="171" t="s">
        <v>325</v>
      </c>
      <c r="D170" s="171"/>
      <c r="E170" s="171"/>
      <c r="F170" s="190" t="s">
        <v>326</v>
      </c>
      <c r="G170" s="171"/>
      <c r="H170" s="171" t="s">
        <v>386</v>
      </c>
      <c r="I170" s="171" t="s">
        <v>322</v>
      </c>
      <c r="J170" s="171">
        <v>50</v>
      </c>
      <c r="K170" s="212"/>
    </row>
    <row r="171" spans="2:11" ht="15" customHeight="1">
      <c r="B171" s="191"/>
      <c r="C171" s="171" t="s">
        <v>328</v>
      </c>
      <c r="D171" s="171"/>
      <c r="E171" s="171"/>
      <c r="F171" s="190" t="s">
        <v>320</v>
      </c>
      <c r="G171" s="171"/>
      <c r="H171" s="171" t="s">
        <v>386</v>
      </c>
      <c r="I171" s="171" t="s">
        <v>330</v>
      </c>
      <c r="J171" s="171"/>
      <c r="K171" s="212"/>
    </row>
    <row r="172" spans="2:11" ht="15" customHeight="1">
      <c r="B172" s="191"/>
      <c r="C172" s="171" t="s">
        <v>339</v>
      </c>
      <c r="D172" s="171"/>
      <c r="E172" s="171"/>
      <c r="F172" s="190" t="s">
        <v>326</v>
      </c>
      <c r="G172" s="171"/>
      <c r="H172" s="171" t="s">
        <v>386</v>
      </c>
      <c r="I172" s="171" t="s">
        <v>322</v>
      </c>
      <c r="J172" s="171">
        <v>50</v>
      </c>
      <c r="K172" s="212"/>
    </row>
    <row r="173" spans="2:11" ht="15" customHeight="1">
      <c r="B173" s="191"/>
      <c r="C173" s="171" t="s">
        <v>347</v>
      </c>
      <c r="D173" s="171"/>
      <c r="E173" s="171"/>
      <c r="F173" s="190" t="s">
        <v>326</v>
      </c>
      <c r="G173" s="171"/>
      <c r="H173" s="171" t="s">
        <v>386</v>
      </c>
      <c r="I173" s="171" t="s">
        <v>322</v>
      </c>
      <c r="J173" s="171">
        <v>50</v>
      </c>
      <c r="K173" s="212"/>
    </row>
    <row r="174" spans="2:11" ht="15" customHeight="1">
      <c r="B174" s="191"/>
      <c r="C174" s="171" t="s">
        <v>345</v>
      </c>
      <c r="D174" s="171"/>
      <c r="E174" s="171"/>
      <c r="F174" s="190" t="s">
        <v>326</v>
      </c>
      <c r="G174" s="171"/>
      <c r="H174" s="171" t="s">
        <v>386</v>
      </c>
      <c r="I174" s="171" t="s">
        <v>322</v>
      </c>
      <c r="J174" s="171">
        <v>50</v>
      </c>
      <c r="K174" s="212"/>
    </row>
    <row r="175" spans="2:11" ht="15" customHeight="1">
      <c r="B175" s="191"/>
      <c r="C175" s="171" t="s">
        <v>96</v>
      </c>
      <c r="D175" s="171"/>
      <c r="E175" s="171"/>
      <c r="F175" s="190" t="s">
        <v>320</v>
      </c>
      <c r="G175" s="171"/>
      <c r="H175" s="171" t="s">
        <v>387</v>
      </c>
      <c r="I175" s="171" t="s">
        <v>388</v>
      </c>
      <c r="J175" s="171"/>
      <c r="K175" s="212"/>
    </row>
    <row r="176" spans="2:11" ht="15" customHeight="1">
      <c r="B176" s="191"/>
      <c r="C176" s="171" t="s">
        <v>59</v>
      </c>
      <c r="D176" s="171"/>
      <c r="E176" s="171"/>
      <c r="F176" s="190" t="s">
        <v>320</v>
      </c>
      <c r="G176" s="171"/>
      <c r="H176" s="171" t="s">
        <v>389</v>
      </c>
      <c r="I176" s="171" t="s">
        <v>390</v>
      </c>
      <c r="J176" s="171">
        <v>1</v>
      </c>
      <c r="K176" s="212"/>
    </row>
    <row r="177" spans="2:11" ht="15" customHeight="1">
      <c r="B177" s="191"/>
      <c r="C177" s="171" t="s">
        <v>55</v>
      </c>
      <c r="D177" s="171"/>
      <c r="E177" s="171"/>
      <c r="F177" s="190" t="s">
        <v>320</v>
      </c>
      <c r="G177" s="171"/>
      <c r="H177" s="171" t="s">
        <v>391</v>
      </c>
      <c r="I177" s="171" t="s">
        <v>322</v>
      </c>
      <c r="J177" s="171">
        <v>20</v>
      </c>
      <c r="K177" s="212"/>
    </row>
    <row r="178" spans="2:11" ht="15" customHeight="1">
      <c r="B178" s="191"/>
      <c r="C178" s="171" t="s">
        <v>97</v>
      </c>
      <c r="D178" s="171"/>
      <c r="E178" s="171"/>
      <c r="F178" s="190" t="s">
        <v>320</v>
      </c>
      <c r="G178" s="171"/>
      <c r="H178" s="171" t="s">
        <v>392</v>
      </c>
      <c r="I178" s="171" t="s">
        <v>322</v>
      </c>
      <c r="J178" s="171">
        <v>255</v>
      </c>
      <c r="K178" s="212"/>
    </row>
    <row r="179" spans="2:11" ht="15" customHeight="1">
      <c r="B179" s="191"/>
      <c r="C179" s="171" t="s">
        <v>98</v>
      </c>
      <c r="D179" s="171"/>
      <c r="E179" s="171"/>
      <c r="F179" s="190" t="s">
        <v>320</v>
      </c>
      <c r="G179" s="171"/>
      <c r="H179" s="171" t="s">
        <v>285</v>
      </c>
      <c r="I179" s="171" t="s">
        <v>322</v>
      </c>
      <c r="J179" s="171">
        <v>10</v>
      </c>
      <c r="K179" s="212"/>
    </row>
    <row r="180" spans="2:11" ht="15" customHeight="1">
      <c r="B180" s="191"/>
      <c r="C180" s="171" t="s">
        <v>99</v>
      </c>
      <c r="D180" s="171"/>
      <c r="E180" s="171"/>
      <c r="F180" s="190" t="s">
        <v>320</v>
      </c>
      <c r="G180" s="171"/>
      <c r="H180" s="171" t="s">
        <v>393</v>
      </c>
      <c r="I180" s="171" t="s">
        <v>354</v>
      </c>
      <c r="J180" s="171"/>
      <c r="K180" s="212"/>
    </row>
    <row r="181" spans="2:11" ht="15" customHeight="1">
      <c r="B181" s="191"/>
      <c r="C181" s="171" t="s">
        <v>394</v>
      </c>
      <c r="D181" s="171"/>
      <c r="E181" s="171"/>
      <c r="F181" s="190" t="s">
        <v>320</v>
      </c>
      <c r="G181" s="171"/>
      <c r="H181" s="171" t="s">
        <v>395</v>
      </c>
      <c r="I181" s="171" t="s">
        <v>354</v>
      </c>
      <c r="J181" s="171"/>
      <c r="K181" s="212"/>
    </row>
    <row r="182" spans="2:11" ht="15" customHeight="1">
      <c r="B182" s="191"/>
      <c r="C182" s="171" t="s">
        <v>383</v>
      </c>
      <c r="D182" s="171"/>
      <c r="E182" s="171"/>
      <c r="F182" s="190" t="s">
        <v>320</v>
      </c>
      <c r="G182" s="171"/>
      <c r="H182" s="171" t="s">
        <v>396</v>
      </c>
      <c r="I182" s="171" t="s">
        <v>354</v>
      </c>
      <c r="J182" s="171"/>
      <c r="K182" s="212"/>
    </row>
    <row r="183" spans="2:11" ht="15" customHeight="1">
      <c r="B183" s="191"/>
      <c r="C183" s="171" t="s">
        <v>102</v>
      </c>
      <c r="D183" s="171"/>
      <c r="E183" s="171"/>
      <c r="F183" s="190" t="s">
        <v>326</v>
      </c>
      <c r="G183" s="171"/>
      <c r="H183" s="171" t="s">
        <v>397</v>
      </c>
      <c r="I183" s="171" t="s">
        <v>322</v>
      </c>
      <c r="J183" s="171">
        <v>50</v>
      </c>
      <c r="K183" s="212"/>
    </row>
    <row r="184" spans="2:11" ht="15" customHeight="1">
      <c r="B184" s="218"/>
      <c r="C184" s="200"/>
      <c r="D184" s="200"/>
      <c r="E184" s="200"/>
      <c r="F184" s="200"/>
      <c r="G184" s="200"/>
      <c r="H184" s="200"/>
      <c r="I184" s="200"/>
      <c r="J184" s="200"/>
      <c r="K184" s="219"/>
    </row>
    <row r="185" spans="2:11" ht="18.75" customHeight="1">
      <c r="B185" s="167"/>
      <c r="C185" s="171"/>
      <c r="D185" s="171"/>
      <c r="E185" s="171"/>
      <c r="F185" s="190"/>
      <c r="G185" s="171"/>
      <c r="H185" s="171"/>
      <c r="I185" s="171"/>
      <c r="J185" s="171"/>
      <c r="K185" s="167"/>
    </row>
    <row r="186" spans="2:11" ht="18.75" customHeight="1">
      <c r="B186" s="177"/>
      <c r="C186" s="177"/>
      <c r="D186" s="177"/>
      <c r="E186" s="177"/>
      <c r="F186" s="177"/>
      <c r="G186" s="177"/>
      <c r="H186" s="177"/>
      <c r="I186" s="177"/>
      <c r="J186" s="177"/>
      <c r="K186" s="177"/>
    </row>
    <row r="187" spans="2:11" ht="13.5">
      <c r="B187" s="158"/>
      <c r="C187" s="159"/>
      <c r="D187" s="159"/>
      <c r="E187" s="159"/>
      <c r="F187" s="159"/>
      <c r="G187" s="159"/>
      <c r="H187" s="159"/>
      <c r="I187" s="159"/>
      <c r="J187" s="159"/>
      <c r="K187" s="160"/>
    </row>
    <row r="188" spans="2:11" ht="21">
      <c r="B188" s="161"/>
      <c r="C188" s="269" t="s">
        <v>398</v>
      </c>
      <c r="D188" s="269"/>
      <c r="E188" s="269"/>
      <c r="F188" s="269"/>
      <c r="G188" s="269"/>
      <c r="H188" s="269"/>
      <c r="I188" s="269"/>
      <c r="J188" s="269"/>
      <c r="K188" s="162"/>
    </row>
    <row r="189" spans="2:11" ht="25.5" customHeight="1">
      <c r="B189" s="161"/>
      <c r="C189" s="224" t="s">
        <v>399</v>
      </c>
      <c r="D189" s="224"/>
      <c r="E189" s="224"/>
      <c r="F189" s="224" t="s">
        <v>400</v>
      </c>
      <c r="G189" s="225"/>
      <c r="H189" s="270" t="s">
        <v>401</v>
      </c>
      <c r="I189" s="270"/>
      <c r="J189" s="270"/>
      <c r="K189" s="162"/>
    </row>
    <row r="190" spans="2:11" ht="5.25" customHeight="1">
      <c r="B190" s="191"/>
      <c r="C190" s="188"/>
      <c r="D190" s="188"/>
      <c r="E190" s="188"/>
      <c r="F190" s="188"/>
      <c r="G190" s="171"/>
      <c r="H190" s="188"/>
      <c r="I190" s="188"/>
      <c r="J190" s="188"/>
      <c r="K190" s="212"/>
    </row>
    <row r="191" spans="2:11" ht="15" customHeight="1">
      <c r="B191" s="191"/>
      <c r="C191" s="171" t="s">
        <v>402</v>
      </c>
      <c r="D191" s="171"/>
      <c r="E191" s="171"/>
      <c r="F191" s="190" t="s">
        <v>45</v>
      </c>
      <c r="G191" s="171"/>
      <c r="H191" s="268" t="s">
        <v>403</v>
      </c>
      <c r="I191" s="268"/>
      <c r="J191" s="268"/>
      <c r="K191" s="212"/>
    </row>
    <row r="192" spans="2:11" ht="15" customHeight="1">
      <c r="B192" s="191"/>
      <c r="C192" s="197"/>
      <c r="D192" s="171"/>
      <c r="E192" s="171"/>
      <c r="F192" s="190" t="s">
        <v>46</v>
      </c>
      <c r="G192" s="171"/>
      <c r="H192" s="268" t="s">
        <v>404</v>
      </c>
      <c r="I192" s="268"/>
      <c r="J192" s="268"/>
      <c r="K192" s="212"/>
    </row>
    <row r="193" spans="2:11" ht="15" customHeight="1">
      <c r="B193" s="191"/>
      <c r="C193" s="197"/>
      <c r="D193" s="171"/>
      <c r="E193" s="171"/>
      <c r="F193" s="190" t="s">
        <v>49</v>
      </c>
      <c r="G193" s="171"/>
      <c r="H193" s="268" t="s">
        <v>405</v>
      </c>
      <c r="I193" s="268"/>
      <c r="J193" s="268"/>
      <c r="K193" s="212"/>
    </row>
    <row r="194" spans="2:11" ht="15" customHeight="1">
      <c r="B194" s="191"/>
      <c r="C194" s="171"/>
      <c r="D194" s="171"/>
      <c r="E194" s="171"/>
      <c r="F194" s="190" t="s">
        <v>47</v>
      </c>
      <c r="G194" s="171"/>
      <c r="H194" s="268" t="s">
        <v>406</v>
      </c>
      <c r="I194" s="268"/>
      <c r="J194" s="268"/>
      <c r="K194" s="212"/>
    </row>
    <row r="195" spans="2:11" ht="15" customHeight="1">
      <c r="B195" s="191"/>
      <c r="C195" s="171"/>
      <c r="D195" s="171"/>
      <c r="E195" s="171"/>
      <c r="F195" s="190" t="s">
        <v>48</v>
      </c>
      <c r="G195" s="171"/>
      <c r="H195" s="268" t="s">
        <v>407</v>
      </c>
      <c r="I195" s="268"/>
      <c r="J195" s="268"/>
      <c r="K195" s="212"/>
    </row>
    <row r="196" spans="2:11" ht="15" customHeight="1">
      <c r="B196" s="191"/>
      <c r="C196" s="171"/>
      <c r="D196" s="171"/>
      <c r="E196" s="171"/>
      <c r="F196" s="190"/>
      <c r="G196" s="171"/>
      <c r="H196" s="171"/>
      <c r="I196" s="171"/>
      <c r="J196" s="171"/>
      <c r="K196" s="212"/>
    </row>
    <row r="197" spans="2:11" ht="15" customHeight="1">
      <c r="B197" s="191"/>
      <c r="C197" s="171" t="s">
        <v>366</v>
      </c>
      <c r="D197" s="171"/>
      <c r="E197" s="171"/>
      <c r="F197" s="190" t="s">
        <v>77</v>
      </c>
      <c r="G197" s="171"/>
      <c r="H197" s="268" t="s">
        <v>408</v>
      </c>
      <c r="I197" s="268"/>
      <c r="J197" s="268"/>
      <c r="K197" s="212"/>
    </row>
    <row r="198" spans="2:11" ht="15" customHeight="1">
      <c r="B198" s="191"/>
      <c r="C198" s="197"/>
      <c r="D198" s="171"/>
      <c r="E198" s="171"/>
      <c r="F198" s="190" t="s">
        <v>263</v>
      </c>
      <c r="G198" s="171"/>
      <c r="H198" s="268" t="s">
        <v>264</v>
      </c>
      <c r="I198" s="268"/>
      <c r="J198" s="268"/>
      <c r="K198" s="212"/>
    </row>
    <row r="199" spans="2:11" ht="15" customHeight="1">
      <c r="B199" s="191"/>
      <c r="C199" s="171"/>
      <c r="D199" s="171"/>
      <c r="E199" s="171"/>
      <c r="F199" s="190" t="s">
        <v>261</v>
      </c>
      <c r="G199" s="171"/>
      <c r="H199" s="268" t="s">
        <v>409</v>
      </c>
      <c r="I199" s="268"/>
      <c r="J199" s="268"/>
      <c r="K199" s="212"/>
    </row>
    <row r="200" spans="2:11" ht="15" customHeight="1">
      <c r="B200" s="226"/>
      <c r="C200" s="197"/>
      <c r="D200" s="197"/>
      <c r="E200" s="197"/>
      <c r="F200" s="190" t="s">
        <v>265</v>
      </c>
      <c r="G200" s="176"/>
      <c r="H200" s="267" t="s">
        <v>266</v>
      </c>
      <c r="I200" s="267"/>
      <c r="J200" s="267"/>
      <c r="K200" s="227"/>
    </row>
    <row r="201" spans="2:11" ht="15" customHeight="1">
      <c r="B201" s="226"/>
      <c r="C201" s="197"/>
      <c r="D201" s="197"/>
      <c r="E201" s="197"/>
      <c r="F201" s="190" t="s">
        <v>267</v>
      </c>
      <c r="G201" s="176"/>
      <c r="H201" s="267" t="s">
        <v>410</v>
      </c>
      <c r="I201" s="267"/>
      <c r="J201" s="267"/>
      <c r="K201" s="227"/>
    </row>
    <row r="202" spans="2:11" ht="15" customHeight="1">
      <c r="B202" s="226"/>
      <c r="C202" s="197"/>
      <c r="D202" s="197"/>
      <c r="E202" s="197"/>
      <c r="F202" s="228"/>
      <c r="G202" s="176"/>
      <c r="H202" s="229"/>
      <c r="I202" s="229"/>
      <c r="J202" s="229"/>
      <c r="K202" s="227"/>
    </row>
    <row r="203" spans="2:11" ht="15" customHeight="1">
      <c r="B203" s="226"/>
      <c r="C203" s="171" t="s">
        <v>390</v>
      </c>
      <c r="D203" s="197"/>
      <c r="E203" s="197"/>
      <c r="F203" s="190">
        <v>1</v>
      </c>
      <c r="G203" s="176"/>
      <c r="H203" s="267" t="s">
        <v>411</v>
      </c>
      <c r="I203" s="267"/>
      <c r="J203" s="267"/>
      <c r="K203" s="227"/>
    </row>
    <row r="204" spans="2:11" ht="15" customHeight="1">
      <c r="B204" s="226"/>
      <c r="C204" s="197"/>
      <c r="D204" s="197"/>
      <c r="E204" s="197"/>
      <c r="F204" s="190">
        <v>2</v>
      </c>
      <c r="G204" s="176"/>
      <c r="H204" s="267" t="s">
        <v>412</v>
      </c>
      <c r="I204" s="267"/>
      <c r="J204" s="267"/>
      <c r="K204" s="227"/>
    </row>
    <row r="205" spans="2:11" ht="15" customHeight="1">
      <c r="B205" s="226"/>
      <c r="C205" s="197"/>
      <c r="D205" s="197"/>
      <c r="E205" s="197"/>
      <c r="F205" s="190">
        <v>3</v>
      </c>
      <c r="G205" s="176"/>
      <c r="H205" s="267" t="s">
        <v>413</v>
      </c>
      <c r="I205" s="267"/>
      <c r="J205" s="267"/>
      <c r="K205" s="227"/>
    </row>
    <row r="206" spans="2:11" ht="15" customHeight="1">
      <c r="B206" s="226"/>
      <c r="C206" s="197"/>
      <c r="D206" s="197"/>
      <c r="E206" s="197"/>
      <c r="F206" s="190">
        <v>4</v>
      </c>
      <c r="G206" s="176"/>
      <c r="H206" s="267" t="s">
        <v>414</v>
      </c>
      <c r="I206" s="267"/>
      <c r="J206" s="267"/>
      <c r="K206" s="227"/>
    </row>
    <row r="207" spans="2:11" ht="12.75" customHeight="1">
      <c r="B207" s="230"/>
      <c r="C207" s="231"/>
      <c r="D207" s="231"/>
      <c r="E207" s="231"/>
      <c r="F207" s="231"/>
      <c r="G207" s="231"/>
      <c r="H207" s="231"/>
      <c r="I207" s="231"/>
      <c r="J207" s="231"/>
      <c r="K207" s="232"/>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0:J200"/>
    <mergeCell ref="C163:J163"/>
    <mergeCell ref="C188:J188"/>
    <mergeCell ref="H189:J189"/>
    <mergeCell ref="H191:J191"/>
    <mergeCell ref="H192:J192"/>
    <mergeCell ref="H193:J193"/>
    <mergeCell ref="H201:J201"/>
    <mergeCell ref="H203:J203"/>
    <mergeCell ref="H204:J204"/>
    <mergeCell ref="H205:J205"/>
    <mergeCell ref="H206:J206"/>
    <mergeCell ref="H194:J194"/>
    <mergeCell ref="H195:J195"/>
    <mergeCell ref="H197:J197"/>
    <mergeCell ref="H198:J198"/>
    <mergeCell ref="H199:J199"/>
  </mergeCells>
  <printOptions/>
  <pageMargins left="0.5905511811023623" right="0.5905511811023623" top="0.5905511811023623" bottom="0.5905511811023623" header="0" footer="0"/>
  <pageSetup fitToHeight="1" fitToWidth="1" horizontalDpi="600" verticalDpi="600" orientation="portrait" paperSize="9" scale="77" r:id="rId1"/>
  <headerFooter>
    <oddHeader>&amp;LObřadní síň - oprava střechy&amp;RDWD02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Kadleček</cp:lastModifiedBy>
  <cp:lastPrinted>2015-05-14T07:46:45Z</cp:lastPrinted>
  <dcterms:modified xsi:type="dcterms:W3CDTF">2015-05-14T07:56:02Z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