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2 - Veltruby" sheetId="1" r:id="rId1"/>
  </sheets>
  <definedNames>
    <definedName name="_xlnm.Print_Titles" localSheetId="0">'2 - Veltruby'!$118:$118</definedName>
    <definedName name="_xlnm.Print_Area" localSheetId="0">'2 - Veltruby'!$C$4:$Q$70,'2 - Veltruby'!$C$76:$Q$102,'2 - Veltruby'!$C$108:$Q$155</definedName>
  </definedNames>
  <calcPr fullCalcOnLoad="1"/>
</workbook>
</file>

<file path=xl/sharedStrings.xml><?xml version="1.0" encoding="utf-8"?>
<sst xmlns="http://schemas.openxmlformats.org/spreadsheetml/2006/main" count="480" uniqueCount="174">
  <si>
    <t>List obsahuje:</t>
  </si>
  <si>
    <t>False</t>
  </si>
  <si>
    <t>optimalizováno pro tisk sestav ve formátu A4 - na výšku</t>
  </si>
  <si>
    <t>&gt;&gt;  skryté sloupce  &lt;&lt;</t>
  </si>
  <si>
    <t>v ---  níže se nacházejí doplnkové a pomocné údaje k sestavám  --- v</t>
  </si>
  <si>
    <t>Stavba:</t>
  </si>
  <si>
    <t>JKSO:</t>
  </si>
  <si>
    <t>CC-CZ:</t>
  </si>
  <si>
    <t>1</t>
  </si>
  <si>
    <t>Místo:</t>
  </si>
  <si>
    <t xml:space="preserve"> </t>
  </si>
  <si>
    <t>Datum:</t>
  </si>
  <si>
    <t>Objednavatel: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</si>
  <si>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</si>
  <si>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</si>
  <si>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</si>
  <si>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</si>
  <si>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</si>
  <si>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</si>
  <si>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</si>
  <si>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</si>
  <si>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</si>
  <si>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</si>
  <si>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</si>
  <si>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</si>
  <si>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</si>
  <si>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</si>
  <si>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</si>
  <si>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</si>
  <si>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</si>
  <si>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</si>
  <si>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</si>
  <si>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</si>
  <si>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</si>
  <si>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</si>
  <si>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</si>
  <si>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</si>
  <si>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</si>
  <si>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</si>
  <si>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2</t>
  </si>
  <si>
    <t>{2A942D8A-ECB4-4DB7-B4BD-C56AC9CD0337}</t>
  </si>
  <si>
    <t>Celkové náklady za stavbu 1) + 2)</t>
  </si>
  <si>
    <t>Zpět na list: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</si>
  <si>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</si>
  <si>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</si>
  <si>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</si>
  <si>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</si>
  <si>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</si>
  <si>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</si>
  <si>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</si>
  <si>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</si>
  <si>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</si>
  <si>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</si>
  <si>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</si>
  <si>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</si>
  <si>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</si>
  <si>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</si>
  <si>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</si>
  <si>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</si>
  <si>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</si>
  <si>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</si>
  <si>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 xml:space="preserve">    784 - Dokončovací práce - malby a tapety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</si>
  <si>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</si>
  <si>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</si>
  <si>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</si>
  <si>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</si>
  <si>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</si>
  <si>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</si>
  <si>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</si>
  <si>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</si>
  <si>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</si>
  <si>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</si>
  <si>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</si>
  <si>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</si>
  <si>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</si>
  <si>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</si>
  <si>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</si>
  <si>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</si>
  <si>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</si>
  <si>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</si>
  <si>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131201101</t>
  </si>
  <si>
    <t>Hloubení jam nezapažených v hornině tř. 3 objemu do 100 m3</t>
  </si>
  <si>
    <t>m3</t>
  </si>
  <si>
    <t>4</t>
  </si>
  <si>
    <t>1208732398</t>
  </si>
  <si>
    <t>162701105</t>
  </si>
  <si>
    <t>Vodorovné přemístění do 10000 m výkopku/sypaniny z horniny tř. 1 až 4</t>
  </si>
  <si>
    <t>-1365290196</t>
  </si>
  <si>
    <t>167101101</t>
  </si>
  <si>
    <t>Nakládání výkopku z hornin tř. 1 až 4 do 100 m3</t>
  </si>
  <si>
    <t>459166376</t>
  </si>
  <si>
    <t>334741112R1</t>
  </si>
  <si>
    <t>Prostup vrtaný ve zdech DN do 150</t>
  </si>
  <si>
    <t>kus</t>
  </si>
  <si>
    <t>328643376</t>
  </si>
  <si>
    <t>334741112R2</t>
  </si>
  <si>
    <t>Začištění otvorů</t>
  </si>
  <si>
    <t>1507972128</t>
  </si>
  <si>
    <t>564751111R1</t>
  </si>
  <si>
    <t>Zhutnění pláně</t>
  </si>
  <si>
    <t>m2</t>
  </si>
  <si>
    <t>974205906</t>
  </si>
  <si>
    <t>564751111</t>
  </si>
  <si>
    <t>Podklad z kameniva hrubého drceného  tl 150 mm</t>
  </si>
  <si>
    <t>-1739474561</t>
  </si>
  <si>
    <t>591111111</t>
  </si>
  <si>
    <t>-1442551802</t>
  </si>
  <si>
    <t>M</t>
  </si>
  <si>
    <t>592450380</t>
  </si>
  <si>
    <t>dlažba zámková H-PROFIL HBB 20x16,5x6 cm přírodní</t>
  </si>
  <si>
    <t>8</t>
  </si>
  <si>
    <t>1824208927</t>
  </si>
  <si>
    <t>916131112</t>
  </si>
  <si>
    <t>Osazení obrubníku betonového ležatého bez boční opěry do lože z betonu prostého</t>
  </si>
  <si>
    <t>m</t>
  </si>
  <si>
    <t>-136021610</t>
  </si>
  <si>
    <t>592174100</t>
  </si>
  <si>
    <t xml:space="preserve">obrubník betonový zahradní 100/6/25 </t>
  </si>
  <si>
    <t>372039608</t>
  </si>
  <si>
    <t>612325413R1</t>
  </si>
  <si>
    <t xml:space="preserve">Oprava vnitřní omítky stěn </t>
  </si>
  <si>
    <t>-1255901912</t>
  </si>
  <si>
    <t>639425213R1</t>
  </si>
  <si>
    <t>Oprava povrchu podlahy</t>
  </si>
  <si>
    <t>648184264</t>
  </si>
  <si>
    <t>639425213R2</t>
  </si>
  <si>
    <t>Zaslepení prostupů vč opravy omítek</t>
  </si>
  <si>
    <t>1163877189</t>
  </si>
  <si>
    <t>949101111</t>
  </si>
  <si>
    <t>Lešení pomocné pro objekty pozemních staveb s lešeňovou podlahou v do 1,9 m zatížení do 150 kg/m2</t>
  </si>
  <si>
    <t>70999458</t>
  </si>
  <si>
    <t>952901111</t>
  </si>
  <si>
    <t>Vyčištění budov bytové a občanské výstavby při výšce podlaží do 4 m</t>
  </si>
  <si>
    <t>-430163805</t>
  </si>
  <si>
    <t>998011001</t>
  </si>
  <si>
    <t>Přesun hmot pro budovy zděné v do 6 m</t>
  </si>
  <si>
    <t>t</t>
  </si>
  <si>
    <t>-612118685</t>
  </si>
  <si>
    <t>767161812</t>
  </si>
  <si>
    <t>16</t>
  </si>
  <si>
    <t>1065635482</t>
  </si>
  <si>
    <t>767220120R1</t>
  </si>
  <si>
    <t>Zpětná montáž zábradlí schodišťového hmotnosti do 25 kg</t>
  </si>
  <si>
    <t>-400707106</t>
  </si>
  <si>
    <t>998767201</t>
  </si>
  <si>
    <t>Přesun hmot procentní pro zámečnické konstrukce v objektech v do 6 m</t>
  </si>
  <si>
    <t>%</t>
  </si>
  <si>
    <t>-1330470658</t>
  </si>
  <si>
    <t>784121001</t>
  </si>
  <si>
    <t>Oškrabání malby v mísnostech výšky do 3,80 m</t>
  </si>
  <si>
    <t>133775190</t>
  </si>
  <si>
    <t>784181101</t>
  </si>
  <si>
    <t>2030781208</t>
  </si>
  <si>
    <t>7842110012</t>
  </si>
  <si>
    <t>Malby bílé ze směsí za mokra v místnostech výšky do 3,80 m</t>
  </si>
  <si>
    <t>-1840289477</t>
  </si>
  <si>
    <t>784211001R1</t>
  </si>
  <si>
    <t>Malby z omyvatelného nátěru - sokl</t>
  </si>
  <si>
    <t>349909600</t>
  </si>
  <si>
    <t>5647591R1</t>
  </si>
  <si>
    <t>Demontáž obrubníku</t>
  </si>
  <si>
    <t>1672935705</t>
  </si>
  <si>
    <t>5647591R2</t>
  </si>
  <si>
    <t>Přeložení stávající dlažby s vyrovnáním podkladu</t>
  </si>
  <si>
    <t>1499874898</t>
  </si>
  <si>
    <t>1) Krycí list rozpočtu</t>
  </si>
  <si>
    <t>2) Rekapitulace rozpočtu</t>
  </si>
  <si>
    <t>3) Rozpočet</t>
  </si>
  <si>
    <t>Rekapitulace stavby</t>
  </si>
  <si>
    <t>ČOV Veltruby</t>
  </si>
  <si>
    <t>Kladení dlažby do lože z kameniva těženého tl 50 mm</t>
  </si>
  <si>
    <t>Základní akrylátová jednonásobná penetrace podkladu</t>
  </si>
  <si>
    <t>Demontáž zábradlíhmotnosti 1m zábradlí přes 20 kg</t>
  </si>
  <si>
    <t>SO.02 - PČS Veltruby - stavební úpravy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</si>
</sst>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4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Trebuchet MS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7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8" applyNumberFormat="0" applyAlignment="0" applyProtection="0"/>
    <xf numFmtId="0" fontId="37" fillId="9" borderId="8" applyNumberFormat="0" applyAlignment="0" applyProtection="0"/>
    <xf numFmtId="0" fontId="38" fillId="9" borderId="9" applyNumberFormat="0" applyAlignment="0" applyProtection="0"/>
    <xf numFmtId="0" fontId="39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</cellStyleXfs>
  <cellXfs count="13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0" borderId="0" xfId="0" applyFill="1" applyAlignment="1">
      <alignment horizontal="left" vertical="top"/>
    </xf>
    <xf numFmtId="0" fontId="0" fillId="10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9" borderId="0" xfId="0" applyFill="1" applyAlignment="1">
      <alignment horizontal="left" vertical="center"/>
    </xf>
    <xf numFmtId="0" fontId="7" fillId="9" borderId="15" xfId="0" applyFont="1" applyFill="1" applyBorder="1" applyAlignment="1">
      <alignment horizontal="left" vertical="center"/>
    </xf>
    <xf numFmtId="0" fontId="0" fillId="9" borderId="16" xfId="0" applyFill="1" applyBorder="1" applyAlignment="1">
      <alignment horizontal="left" vertical="center"/>
    </xf>
    <xf numFmtId="0" fontId="7" fillId="9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3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9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9" borderId="16" xfId="0" applyFont="1" applyFill="1" applyBorder="1" applyAlignment="1">
      <alignment horizontal="right" vertical="center"/>
    </xf>
    <xf numFmtId="0" fontId="16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19" fillId="0" borderId="18" xfId="0" applyNumberFormat="1" applyFont="1" applyBorder="1" applyAlignment="1">
      <alignment horizontal="right"/>
    </xf>
    <xf numFmtId="167" fontId="19" fillId="0" borderId="19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17" fillId="0" borderId="13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167" fontId="17" fillId="0" borderId="0" xfId="0" applyNumberFormat="1" applyFont="1" applyAlignment="1">
      <alignment horizontal="right"/>
    </xf>
    <xf numFmtId="167" fontId="17" fillId="0" borderId="21" xfId="0" applyNumberFormat="1" applyFont="1" applyBorder="1" applyAlignment="1">
      <alignment horizontal="right"/>
    </xf>
    <xf numFmtId="164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/>
    </xf>
    <xf numFmtId="0" fontId="0" fillId="0" borderId="31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168" fontId="0" fillId="0" borderId="31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1" fillId="0" borderId="31" xfId="0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 wrapText="1"/>
    </xf>
    <xf numFmtId="168" fontId="21" fillId="0" borderId="31" xfId="0" applyNumberFormat="1" applyFont="1" applyBorder="1" applyAlignment="1">
      <alignment horizontal="right" vertical="center"/>
    </xf>
    <xf numFmtId="0" fontId="9" fillId="10" borderId="0" xfId="0" applyFont="1" applyFill="1" applyAlignment="1" applyProtection="1">
      <alignment horizontal="left" vertical="center"/>
      <protection/>
    </xf>
    <xf numFmtId="0" fontId="2" fillId="10" borderId="0" xfId="0" applyFont="1" applyFill="1" applyAlignment="1" applyProtection="1">
      <alignment horizontal="left" vertical="center"/>
      <protection/>
    </xf>
    <xf numFmtId="0" fontId="40" fillId="10" borderId="0" xfId="36" applyFont="1" applyFill="1" applyAlignment="1" applyProtection="1">
      <alignment horizontal="left" vertical="center"/>
      <protection/>
    </xf>
    <xf numFmtId="0" fontId="0" fillId="10" borderId="0" xfId="0" applyFont="1" applyFill="1" applyAlignment="1" applyProtection="1">
      <alignment horizontal="left" vertical="top"/>
      <protection/>
    </xf>
    <xf numFmtId="0" fontId="0" fillId="0" borderId="31" xfId="0" applyBorder="1" applyAlignment="1">
      <alignment horizontal="left" vertical="center"/>
    </xf>
    <xf numFmtId="164" fontId="0" fillId="0" borderId="31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21" fillId="0" borderId="31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/>
    </xf>
    <xf numFmtId="164" fontId="21" fillId="0" borderId="3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6" fontId="6" fillId="0" borderId="0" xfId="0" applyNumberFormat="1" applyFont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6" fillId="9" borderId="0" xfId="0" applyFont="1" applyFill="1" applyAlignment="1">
      <alignment horizontal="center" vertical="center"/>
    </xf>
    <xf numFmtId="0" fontId="0" fillId="9" borderId="0" xfId="0" applyFill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164" fontId="7" fillId="9" borderId="16" xfId="0" applyNumberFormat="1" applyFont="1" applyFill="1" applyBorder="1" applyAlignment="1">
      <alignment horizontal="right" vertical="center"/>
    </xf>
    <xf numFmtId="0" fontId="0" fillId="9" borderId="16" xfId="0" applyFill="1" applyBorder="1" applyAlignment="1">
      <alignment horizontal="left" vertical="center"/>
    </xf>
    <xf numFmtId="0" fontId="0" fillId="9" borderId="32" xfId="0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164" fontId="16" fillId="0" borderId="0" xfId="0" applyNumberFormat="1" applyFont="1" applyAlignment="1">
      <alignment horizontal="right" vertical="center"/>
    </xf>
    <xf numFmtId="164" fontId="14" fillId="9" borderId="0" xfId="0" applyNumberFormat="1" applyFont="1" applyFill="1" applyAlignment="1">
      <alignment horizontal="right" vertical="center"/>
    </xf>
    <xf numFmtId="0" fontId="6" fillId="9" borderId="29" xfId="0" applyFont="1" applyFill="1" applyBorder="1" applyAlignment="1">
      <alignment horizontal="center" vertical="center" wrapText="1"/>
    </xf>
    <xf numFmtId="0" fontId="0" fillId="9" borderId="29" xfId="0" applyFill="1" applyBorder="1" applyAlignment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164" fontId="14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0" fontId="40" fillId="10" borderId="0" xfId="36" applyFont="1" applyFill="1" applyAlignment="1" applyProtection="1">
      <alignment horizontal="center" vertical="center"/>
      <protection/>
    </xf>
    <xf numFmtId="0" fontId="3" fillId="9" borderId="0" xfId="0" applyFont="1" applyFill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8CA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8CA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6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F8" sqref="F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11.16015625" style="2" customWidth="1"/>
    <col min="7" max="7" width="10.16015625" style="2" customWidth="1"/>
    <col min="8" max="8" width="19.8320312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96"/>
      <c r="B1" s="93"/>
      <c r="C1" s="93"/>
      <c r="D1" s="94" t="s">
        <v>0</v>
      </c>
      <c r="E1" s="93"/>
      <c r="F1" s="95" t="s">
        <v>165</v>
      </c>
      <c r="G1" s="95"/>
      <c r="H1" s="134" t="s">
        <v>166</v>
      </c>
      <c r="I1" s="134"/>
      <c r="J1" s="134"/>
      <c r="K1" s="134"/>
      <c r="L1" s="95" t="s">
        <v>167</v>
      </c>
      <c r="M1" s="93"/>
      <c r="N1" s="93"/>
      <c r="O1" s="94" t="s">
        <v>42</v>
      </c>
      <c r="P1" s="93"/>
      <c r="Q1" s="93"/>
      <c r="R1" s="93"/>
      <c r="S1" s="95" t="s">
        <v>168</v>
      </c>
      <c r="T1" s="95"/>
      <c r="U1" s="96"/>
      <c r="V1" s="96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46" s="2" customFormat="1" ht="37.5" customHeight="1">
      <c r="C2" s="106" t="s">
        <v>2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S2" s="135" t="s">
        <v>3</v>
      </c>
      <c r="T2" s="107"/>
      <c r="U2" s="107"/>
      <c r="V2" s="107"/>
      <c r="W2" s="107"/>
      <c r="X2" s="107"/>
      <c r="Y2" s="107"/>
      <c r="Z2" s="107"/>
      <c r="AA2" s="107"/>
      <c r="AB2" s="107"/>
      <c r="AC2" s="107"/>
      <c r="AT2" s="2" t="s">
        <v>40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2" t="s">
        <v>39</v>
      </c>
    </row>
    <row r="4" spans="2:46" s="2" customFormat="1" ht="37.5" customHeight="1">
      <c r="B4" s="9"/>
      <c r="C4" s="108" t="s">
        <v>43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"/>
      <c r="T4" s="11" t="s">
        <v>4</v>
      </c>
      <c r="AT4" s="2" t="s">
        <v>1</v>
      </c>
    </row>
    <row r="5" spans="2:18" s="2" customFormat="1" ht="7.5" customHeight="1">
      <c r="B5" s="9"/>
      <c r="R5" s="10"/>
    </row>
    <row r="6" spans="2:18" s="2" customFormat="1" ht="26.25" customHeight="1">
      <c r="B6" s="9"/>
      <c r="D6" s="14" t="s">
        <v>5</v>
      </c>
      <c r="F6" s="109" t="s">
        <v>169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R6" s="10"/>
    </row>
    <row r="7" spans="2:18" s="5" customFormat="1" ht="33.75" customHeight="1">
      <c r="B7" s="16"/>
      <c r="D7" s="13" t="s">
        <v>44</v>
      </c>
      <c r="F7" s="110" t="s">
        <v>173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R7" s="17"/>
    </row>
    <row r="8" spans="2:18" s="5" customFormat="1" ht="15" customHeight="1">
      <c r="B8" s="16"/>
      <c r="D8" s="14" t="s">
        <v>6</v>
      </c>
      <c r="F8" s="12"/>
      <c r="M8" s="14" t="s">
        <v>7</v>
      </c>
      <c r="O8" s="12"/>
      <c r="R8" s="17"/>
    </row>
    <row r="9" spans="2:18" s="5" customFormat="1" ht="15" customHeight="1">
      <c r="B9" s="16"/>
      <c r="D9" s="14" t="s">
        <v>9</v>
      </c>
      <c r="F9" s="12" t="s">
        <v>10</v>
      </c>
      <c r="M9" s="14" t="s">
        <v>11</v>
      </c>
      <c r="O9" s="111"/>
      <c r="P9" s="105"/>
      <c r="R9" s="17"/>
    </row>
    <row r="10" spans="2:18" s="5" customFormat="1" ht="12" customHeight="1">
      <c r="B10" s="16"/>
      <c r="R10" s="17"/>
    </row>
    <row r="11" spans="2:18" s="5" customFormat="1" ht="15" customHeight="1">
      <c r="B11" s="16"/>
      <c r="D11" s="14" t="s">
        <v>12</v>
      </c>
      <c r="M11" s="14" t="s">
        <v>13</v>
      </c>
      <c r="O11" s="104"/>
      <c r="P11" s="105"/>
      <c r="R11" s="17"/>
    </row>
    <row r="12" spans="2:18" s="5" customFormat="1" ht="18.75" customHeight="1">
      <c r="B12" s="16"/>
      <c r="E12" s="12"/>
      <c r="M12" s="14" t="s">
        <v>14</v>
      </c>
      <c r="O12" s="104"/>
      <c r="P12" s="105"/>
      <c r="R12" s="17"/>
    </row>
    <row r="13" spans="2:18" s="5" customFormat="1" ht="7.5" customHeight="1">
      <c r="B13" s="16"/>
      <c r="R13" s="17"/>
    </row>
    <row r="14" spans="2:18" s="5" customFormat="1" ht="15" customHeight="1">
      <c r="B14" s="16"/>
      <c r="D14" s="14" t="s">
        <v>15</v>
      </c>
      <c r="M14" s="14" t="s">
        <v>13</v>
      </c>
      <c r="O14" s="104"/>
      <c r="P14" s="105"/>
      <c r="R14" s="17"/>
    </row>
    <row r="15" spans="2:18" s="5" customFormat="1" ht="18.75" customHeight="1">
      <c r="B15" s="16"/>
      <c r="E15" s="12"/>
      <c r="M15" s="14" t="s">
        <v>14</v>
      </c>
      <c r="O15" s="104"/>
      <c r="P15" s="105"/>
      <c r="R15" s="17"/>
    </row>
    <row r="16" spans="2:18" s="5" customFormat="1" ht="7.5" customHeight="1">
      <c r="B16" s="16"/>
      <c r="R16" s="17"/>
    </row>
    <row r="17" spans="2:18" s="5" customFormat="1" ht="15" customHeight="1">
      <c r="B17" s="16"/>
      <c r="D17" s="14" t="s">
        <v>16</v>
      </c>
      <c r="M17" s="14" t="s">
        <v>13</v>
      </c>
      <c r="O17" s="104"/>
      <c r="P17" s="105"/>
      <c r="R17" s="17"/>
    </row>
    <row r="18" spans="2:18" s="5" customFormat="1" ht="18.75" customHeight="1">
      <c r="B18" s="16"/>
      <c r="E18" s="12"/>
      <c r="M18" s="14" t="s">
        <v>14</v>
      </c>
      <c r="O18" s="104"/>
      <c r="P18" s="105"/>
      <c r="R18" s="17"/>
    </row>
    <row r="19" spans="2:18" s="5" customFormat="1" ht="7.5" customHeight="1">
      <c r="B19" s="16"/>
      <c r="R19" s="17"/>
    </row>
    <row r="20" spans="2:18" s="5" customFormat="1" ht="15" customHeight="1">
      <c r="B20" s="16"/>
      <c r="D20" s="14" t="s">
        <v>17</v>
      </c>
      <c r="M20" s="14" t="s">
        <v>13</v>
      </c>
      <c r="O20" s="104"/>
      <c r="P20" s="105"/>
      <c r="R20" s="17"/>
    </row>
    <row r="21" spans="2:18" s="5" customFormat="1" ht="18.75" customHeight="1">
      <c r="B21" s="16"/>
      <c r="E21" s="12"/>
      <c r="M21" s="14" t="s">
        <v>14</v>
      </c>
      <c r="O21" s="104"/>
      <c r="P21" s="105"/>
      <c r="R21" s="17"/>
    </row>
    <row r="22" spans="2:18" s="5" customFormat="1" ht="7.5" customHeight="1">
      <c r="B22" s="16"/>
      <c r="R22" s="17"/>
    </row>
    <row r="23" spans="2:18" s="5" customFormat="1" ht="15" customHeight="1">
      <c r="B23" s="16"/>
      <c r="D23" s="14" t="s">
        <v>18</v>
      </c>
      <c r="R23" s="17"/>
    </row>
    <row r="24" spans="2:18" s="48" customFormat="1" ht="15.75" customHeight="1">
      <c r="B24" s="49"/>
      <c r="E24" s="113"/>
      <c r="F24" s="114"/>
      <c r="G24" s="114"/>
      <c r="H24" s="114"/>
      <c r="I24" s="114"/>
      <c r="J24" s="114"/>
      <c r="K24" s="114"/>
      <c r="L24" s="114"/>
      <c r="R24" s="50"/>
    </row>
    <row r="25" spans="2:18" s="5" customFormat="1" ht="7.5" customHeight="1">
      <c r="B25" s="16"/>
      <c r="R25" s="17"/>
    </row>
    <row r="26" spans="2:18" s="5" customFormat="1" ht="7.5" customHeight="1">
      <c r="B26" s="1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R26" s="17"/>
    </row>
    <row r="27" spans="2:18" s="5" customFormat="1" ht="15" customHeight="1">
      <c r="B27" s="16"/>
      <c r="D27" s="51" t="s">
        <v>45</v>
      </c>
      <c r="M27" s="115">
        <f>$N$88</f>
        <v>0</v>
      </c>
      <c r="N27" s="105"/>
      <c r="O27" s="105"/>
      <c r="P27" s="105"/>
      <c r="R27" s="17"/>
    </row>
    <row r="28" spans="2:18" s="5" customFormat="1" ht="15" customHeight="1">
      <c r="B28" s="16"/>
      <c r="D28" s="15" t="s">
        <v>46</v>
      </c>
      <c r="M28" s="115">
        <f>$N$100</f>
        <v>0</v>
      </c>
      <c r="N28" s="105"/>
      <c r="O28" s="105"/>
      <c r="P28" s="105"/>
      <c r="R28" s="17"/>
    </row>
    <row r="29" spans="2:18" s="5" customFormat="1" ht="7.5" customHeight="1">
      <c r="B29" s="16"/>
      <c r="R29" s="17"/>
    </row>
    <row r="30" spans="2:18" s="5" customFormat="1" ht="26.25" customHeight="1">
      <c r="B30" s="16"/>
      <c r="D30" s="52" t="s">
        <v>19</v>
      </c>
      <c r="M30" s="116">
        <f>ROUNDUP($M$27+$M$28,2)</f>
        <v>0</v>
      </c>
      <c r="N30" s="105"/>
      <c r="O30" s="105"/>
      <c r="P30" s="105"/>
      <c r="R30" s="17"/>
    </row>
    <row r="31" spans="2:18" s="5" customFormat="1" ht="7.5" customHeight="1">
      <c r="B31" s="1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R31" s="17"/>
    </row>
    <row r="32" spans="2:18" s="5" customFormat="1" ht="15" customHeight="1">
      <c r="B32" s="16"/>
      <c r="D32" s="18" t="s">
        <v>20</v>
      </c>
      <c r="E32" s="18" t="s">
        <v>21</v>
      </c>
      <c r="F32" s="19">
        <v>0.21</v>
      </c>
      <c r="G32" s="53" t="s">
        <v>22</v>
      </c>
      <c r="H32" s="112">
        <f>ROUNDUP((SUM($BE$100:$BE$101)+SUM($BE$119:$BE$155)),2)</f>
        <v>0</v>
      </c>
      <c r="I32" s="105"/>
      <c r="J32" s="105"/>
      <c r="M32" s="112">
        <f>ROUNDUP(ROUNDUP((SUM($BE$100:$BE$101)+SUM($BE$119:$BE$155)),2)*$F$32,1)</f>
        <v>0</v>
      </c>
      <c r="N32" s="105"/>
      <c r="O32" s="105"/>
      <c r="P32" s="105"/>
      <c r="R32" s="17"/>
    </row>
    <row r="33" spans="2:18" s="5" customFormat="1" ht="15" customHeight="1">
      <c r="B33" s="16"/>
      <c r="E33" s="18" t="s">
        <v>23</v>
      </c>
      <c r="F33" s="19">
        <v>0.15</v>
      </c>
      <c r="G33" s="53" t="s">
        <v>22</v>
      </c>
      <c r="H33" s="112">
        <f>ROUNDUP((SUM($BF$100:$BF$101)+SUM($BF$119:$BF$155)),2)</f>
        <v>0</v>
      </c>
      <c r="I33" s="105"/>
      <c r="J33" s="105"/>
      <c r="M33" s="112">
        <f>ROUNDUP(ROUNDUP((SUM($BF$100:$BF$101)+SUM($BF$119:$BF$155)),2)*$F$33,1)</f>
        <v>0</v>
      </c>
      <c r="N33" s="105"/>
      <c r="O33" s="105"/>
      <c r="P33" s="105"/>
      <c r="R33" s="17"/>
    </row>
    <row r="34" spans="2:18" s="5" customFormat="1" ht="15" customHeight="1" hidden="1">
      <c r="B34" s="16"/>
      <c r="E34" s="18" t="s">
        <v>24</v>
      </c>
      <c r="F34" s="19">
        <v>0.21</v>
      </c>
      <c r="G34" s="53" t="s">
        <v>22</v>
      </c>
      <c r="H34" s="112">
        <f>ROUNDUP((SUM($BG$100:$BG$101)+SUM($BG$119:$BG$155)),2)</f>
        <v>0</v>
      </c>
      <c r="I34" s="105"/>
      <c r="J34" s="105"/>
      <c r="M34" s="112">
        <v>0</v>
      </c>
      <c r="N34" s="105"/>
      <c r="O34" s="105"/>
      <c r="P34" s="105"/>
      <c r="R34" s="17"/>
    </row>
    <row r="35" spans="2:18" s="5" customFormat="1" ht="15" customHeight="1" hidden="1">
      <c r="B35" s="16"/>
      <c r="E35" s="18" t="s">
        <v>25</v>
      </c>
      <c r="F35" s="19">
        <v>0.15</v>
      </c>
      <c r="G35" s="53" t="s">
        <v>22</v>
      </c>
      <c r="H35" s="112">
        <f>ROUNDUP((SUM($BH$100:$BH$101)+SUM($BH$119:$BH$155)),2)</f>
        <v>0</v>
      </c>
      <c r="I35" s="105"/>
      <c r="J35" s="105"/>
      <c r="M35" s="112">
        <v>0</v>
      </c>
      <c r="N35" s="105"/>
      <c r="O35" s="105"/>
      <c r="P35" s="105"/>
      <c r="R35" s="17"/>
    </row>
    <row r="36" spans="2:18" s="5" customFormat="1" ht="15" customHeight="1" hidden="1">
      <c r="B36" s="16"/>
      <c r="E36" s="18" t="s">
        <v>26</v>
      </c>
      <c r="F36" s="19">
        <v>0</v>
      </c>
      <c r="G36" s="53" t="s">
        <v>22</v>
      </c>
      <c r="H36" s="112">
        <f>ROUNDUP((SUM($BI$100:$BI$101)+SUM($BI$119:$BI$155)),2)</f>
        <v>0</v>
      </c>
      <c r="I36" s="105"/>
      <c r="J36" s="105"/>
      <c r="M36" s="112">
        <v>0</v>
      </c>
      <c r="N36" s="105"/>
      <c r="O36" s="105"/>
      <c r="P36" s="105"/>
      <c r="R36" s="17"/>
    </row>
    <row r="37" spans="2:18" s="5" customFormat="1" ht="7.5" customHeight="1">
      <c r="B37" s="16"/>
      <c r="R37" s="17"/>
    </row>
    <row r="38" spans="2:18" s="5" customFormat="1" ht="26.25" customHeight="1">
      <c r="B38" s="16"/>
      <c r="C38" s="21"/>
      <c r="D38" s="22" t="s">
        <v>27</v>
      </c>
      <c r="E38" s="23"/>
      <c r="F38" s="23"/>
      <c r="G38" s="54" t="s">
        <v>28</v>
      </c>
      <c r="H38" s="24" t="s">
        <v>29</v>
      </c>
      <c r="I38" s="23"/>
      <c r="J38" s="23"/>
      <c r="K38" s="23"/>
      <c r="L38" s="120">
        <f>SUM($M$30:$M$36)</f>
        <v>0</v>
      </c>
      <c r="M38" s="121"/>
      <c r="N38" s="121"/>
      <c r="O38" s="121"/>
      <c r="P38" s="122"/>
      <c r="Q38" s="21"/>
      <c r="R38" s="17"/>
    </row>
    <row r="39" spans="2:18" s="5" customFormat="1" ht="15" customHeight="1">
      <c r="B39" s="16"/>
      <c r="R39" s="17"/>
    </row>
    <row r="40" spans="2:18" s="5" customFormat="1" ht="15" customHeight="1">
      <c r="B40" s="16"/>
      <c r="R40" s="17"/>
    </row>
    <row r="41" spans="2:18" ht="14.25" customHeight="1">
      <c r="B41" s="9"/>
      <c r="R41" s="10"/>
    </row>
    <row r="42" spans="2:18" ht="14.25" customHeight="1">
      <c r="B42" s="9"/>
      <c r="R42" s="10"/>
    </row>
    <row r="43" spans="2:18" ht="14.25" customHeight="1">
      <c r="B43" s="9"/>
      <c r="R43" s="10"/>
    </row>
    <row r="44" spans="2:18" ht="14.25" customHeight="1">
      <c r="B44" s="9"/>
      <c r="R44" s="10"/>
    </row>
    <row r="45" spans="2:18" ht="14.25" customHeight="1">
      <c r="B45" s="9"/>
      <c r="R45" s="10"/>
    </row>
    <row r="46" spans="2:18" ht="14.25" customHeight="1">
      <c r="B46" s="9"/>
      <c r="R46" s="10"/>
    </row>
    <row r="47" spans="2:18" ht="14.25" customHeight="1">
      <c r="B47" s="9"/>
      <c r="R47" s="10"/>
    </row>
    <row r="48" spans="2:18" ht="14.25" customHeight="1">
      <c r="B48" s="9"/>
      <c r="R48" s="10"/>
    </row>
    <row r="49" spans="2:18" ht="14.25" customHeight="1">
      <c r="B49" s="9"/>
      <c r="R49" s="10"/>
    </row>
    <row r="50" spans="2:18" s="5" customFormat="1" ht="15.75" customHeight="1">
      <c r="B50" s="16"/>
      <c r="D50" s="25" t="s">
        <v>30</v>
      </c>
      <c r="E50" s="26"/>
      <c r="F50" s="26"/>
      <c r="G50" s="26"/>
      <c r="H50" s="27"/>
      <c r="J50" s="25" t="s">
        <v>31</v>
      </c>
      <c r="K50" s="26"/>
      <c r="L50" s="26"/>
      <c r="M50" s="26"/>
      <c r="N50" s="26"/>
      <c r="O50" s="26"/>
      <c r="P50" s="27"/>
      <c r="R50" s="17"/>
    </row>
    <row r="51" spans="2:18" ht="14.25" customHeight="1">
      <c r="B51" s="9"/>
      <c r="D51" s="28"/>
      <c r="H51" s="29"/>
      <c r="J51" s="28"/>
      <c r="P51" s="29"/>
      <c r="R51" s="10"/>
    </row>
    <row r="52" spans="2:18" ht="14.25" customHeight="1">
      <c r="B52" s="9"/>
      <c r="D52" s="28"/>
      <c r="H52" s="29"/>
      <c r="J52" s="28"/>
      <c r="P52" s="29"/>
      <c r="R52" s="10"/>
    </row>
    <row r="53" spans="2:18" ht="14.25" customHeight="1">
      <c r="B53" s="9"/>
      <c r="D53" s="28"/>
      <c r="H53" s="29"/>
      <c r="J53" s="28"/>
      <c r="P53" s="29"/>
      <c r="R53" s="10"/>
    </row>
    <row r="54" spans="2:18" ht="14.25" customHeight="1">
      <c r="B54" s="9"/>
      <c r="D54" s="28"/>
      <c r="H54" s="29"/>
      <c r="J54" s="28"/>
      <c r="P54" s="29"/>
      <c r="R54" s="10"/>
    </row>
    <row r="55" spans="2:18" ht="14.25" customHeight="1">
      <c r="B55" s="9"/>
      <c r="D55" s="28"/>
      <c r="H55" s="29"/>
      <c r="J55" s="28"/>
      <c r="P55" s="29"/>
      <c r="R55" s="10"/>
    </row>
    <row r="56" spans="2:18" ht="14.25" customHeight="1">
      <c r="B56" s="9"/>
      <c r="D56" s="28"/>
      <c r="H56" s="29"/>
      <c r="J56" s="28"/>
      <c r="P56" s="29"/>
      <c r="R56" s="10"/>
    </row>
    <row r="57" spans="2:18" ht="14.25" customHeight="1">
      <c r="B57" s="9"/>
      <c r="D57" s="28"/>
      <c r="H57" s="29"/>
      <c r="J57" s="28"/>
      <c r="P57" s="29"/>
      <c r="R57" s="10"/>
    </row>
    <row r="58" spans="2:18" ht="14.25" customHeight="1">
      <c r="B58" s="9"/>
      <c r="D58" s="28"/>
      <c r="H58" s="29"/>
      <c r="J58" s="28"/>
      <c r="P58" s="29"/>
      <c r="R58" s="10"/>
    </row>
    <row r="59" spans="2:18" s="5" customFormat="1" ht="15.75" customHeight="1">
      <c r="B59" s="16"/>
      <c r="D59" s="30" t="s">
        <v>32</v>
      </c>
      <c r="E59" s="31"/>
      <c r="F59" s="31"/>
      <c r="G59" s="32" t="s">
        <v>33</v>
      </c>
      <c r="H59" s="33"/>
      <c r="J59" s="30" t="s">
        <v>32</v>
      </c>
      <c r="K59" s="31"/>
      <c r="L59" s="31"/>
      <c r="M59" s="31"/>
      <c r="N59" s="32" t="s">
        <v>33</v>
      </c>
      <c r="O59" s="31"/>
      <c r="P59" s="33"/>
      <c r="R59" s="17"/>
    </row>
    <row r="60" spans="2:18" ht="14.25" customHeight="1">
      <c r="B60" s="9"/>
      <c r="R60" s="10"/>
    </row>
    <row r="61" spans="2:18" s="5" customFormat="1" ht="15.75" customHeight="1">
      <c r="B61" s="16"/>
      <c r="D61" s="25" t="s">
        <v>34</v>
      </c>
      <c r="E61" s="26"/>
      <c r="F61" s="26"/>
      <c r="G61" s="26"/>
      <c r="H61" s="27"/>
      <c r="J61" s="25" t="s">
        <v>35</v>
      </c>
      <c r="K61" s="26"/>
      <c r="L61" s="26"/>
      <c r="M61" s="26"/>
      <c r="N61" s="26"/>
      <c r="O61" s="26"/>
      <c r="P61" s="27"/>
      <c r="R61" s="17"/>
    </row>
    <row r="62" spans="2:18" ht="14.25" customHeight="1">
      <c r="B62" s="9"/>
      <c r="D62" s="28"/>
      <c r="H62" s="29"/>
      <c r="J62" s="28"/>
      <c r="P62" s="29"/>
      <c r="R62" s="10"/>
    </row>
    <row r="63" spans="2:18" ht="14.25" customHeight="1">
      <c r="B63" s="9"/>
      <c r="D63" s="28"/>
      <c r="H63" s="29"/>
      <c r="J63" s="28"/>
      <c r="P63" s="29"/>
      <c r="R63" s="10"/>
    </row>
    <row r="64" spans="2:18" ht="14.25" customHeight="1">
      <c r="B64" s="9"/>
      <c r="D64" s="28"/>
      <c r="H64" s="29"/>
      <c r="J64" s="28"/>
      <c r="P64" s="29"/>
      <c r="R64" s="10"/>
    </row>
    <row r="65" spans="2:18" ht="14.25" customHeight="1">
      <c r="B65" s="9"/>
      <c r="D65" s="28"/>
      <c r="H65" s="29"/>
      <c r="J65" s="28"/>
      <c r="P65" s="29"/>
      <c r="R65" s="10"/>
    </row>
    <row r="66" spans="2:18" ht="14.25" customHeight="1">
      <c r="B66" s="9"/>
      <c r="D66" s="28"/>
      <c r="H66" s="29"/>
      <c r="J66" s="28"/>
      <c r="P66" s="29"/>
      <c r="R66" s="10"/>
    </row>
    <row r="67" spans="2:18" ht="14.25" customHeight="1">
      <c r="B67" s="9"/>
      <c r="D67" s="28"/>
      <c r="H67" s="29"/>
      <c r="J67" s="28"/>
      <c r="P67" s="29"/>
      <c r="R67" s="10"/>
    </row>
    <row r="68" spans="2:18" ht="14.25" customHeight="1">
      <c r="B68" s="9"/>
      <c r="D68" s="28"/>
      <c r="H68" s="29"/>
      <c r="J68" s="28"/>
      <c r="P68" s="29"/>
      <c r="R68" s="10"/>
    </row>
    <row r="69" spans="2:18" ht="14.25" customHeight="1">
      <c r="B69" s="9"/>
      <c r="D69" s="28"/>
      <c r="H69" s="29"/>
      <c r="J69" s="28"/>
      <c r="P69" s="29"/>
      <c r="R69" s="10"/>
    </row>
    <row r="70" spans="2:18" s="5" customFormat="1" ht="15.75" customHeight="1">
      <c r="B70" s="16"/>
      <c r="D70" s="30" t="s">
        <v>32</v>
      </c>
      <c r="E70" s="31"/>
      <c r="F70" s="31"/>
      <c r="G70" s="32" t="s">
        <v>33</v>
      </c>
      <c r="H70" s="33"/>
      <c r="J70" s="30" t="s">
        <v>32</v>
      </c>
      <c r="K70" s="31"/>
      <c r="L70" s="31"/>
      <c r="M70" s="31"/>
      <c r="N70" s="32" t="s">
        <v>33</v>
      </c>
      <c r="O70" s="31"/>
      <c r="P70" s="33"/>
      <c r="R70" s="17"/>
    </row>
    <row r="71" spans="2:18" s="5" customFormat="1" ht="1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5" customFormat="1" ht="7.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5" customFormat="1" ht="37.5" customHeight="1">
      <c r="B76" s="16"/>
      <c r="C76" s="108" t="s">
        <v>47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7"/>
    </row>
    <row r="77" spans="2:18" s="5" customFormat="1" ht="7.5" customHeight="1">
      <c r="B77" s="16"/>
      <c r="R77" s="17"/>
    </row>
    <row r="78" spans="2:18" s="5" customFormat="1" ht="30.75" customHeight="1">
      <c r="B78" s="16"/>
      <c r="C78" s="14" t="s">
        <v>5</v>
      </c>
      <c r="F78" s="109" t="str">
        <f>$F$6</f>
        <v>ČOV Veltruby</v>
      </c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R78" s="17"/>
    </row>
    <row r="79" spans="2:18" s="5" customFormat="1" ht="37.5" customHeight="1">
      <c r="B79" s="16"/>
      <c r="C79" s="40" t="s">
        <v>44</v>
      </c>
      <c r="F79" s="123" t="str">
        <f>$F$7</f>
        <v>SO.02 - PČS Veltruby - stavební úpravy</v>
      </c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R79" s="17"/>
    </row>
    <row r="80" spans="2:18" s="5" customFormat="1" ht="7.5" customHeight="1">
      <c r="B80" s="16"/>
      <c r="R80" s="17"/>
    </row>
    <row r="81" spans="2:18" s="5" customFormat="1" ht="18.75" customHeight="1">
      <c r="B81" s="16"/>
      <c r="C81" s="14" t="s">
        <v>9</v>
      </c>
      <c r="F81" s="12" t="str">
        <f>$F$9</f>
        <v> </v>
      </c>
      <c r="K81" s="14" t="s">
        <v>11</v>
      </c>
      <c r="M81" s="111">
        <f>IF($O$9="","",$O$9)</f>
      </c>
      <c r="N81" s="105"/>
      <c r="O81" s="105"/>
      <c r="P81" s="105"/>
      <c r="R81" s="17"/>
    </row>
    <row r="82" spans="2:18" s="5" customFormat="1" ht="7.5" customHeight="1">
      <c r="B82" s="16"/>
      <c r="R82" s="17"/>
    </row>
    <row r="83" spans="2:18" s="5" customFormat="1" ht="15.75" customHeight="1">
      <c r="B83" s="16"/>
      <c r="C83" s="14" t="s">
        <v>12</v>
      </c>
      <c r="F83" s="12"/>
      <c r="K83" s="14" t="s">
        <v>16</v>
      </c>
      <c r="M83" s="104"/>
      <c r="N83" s="105"/>
      <c r="O83" s="105"/>
      <c r="P83" s="105"/>
      <c r="Q83" s="105"/>
      <c r="R83" s="17"/>
    </row>
    <row r="84" spans="2:18" s="5" customFormat="1" ht="15" customHeight="1">
      <c r="B84" s="16"/>
      <c r="C84" s="14" t="s">
        <v>15</v>
      </c>
      <c r="F84" s="12">
        <f>IF($E$15="","",$E$15)</f>
      </c>
      <c r="K84" s="14" t="s">
        <v>17</v>
      </c>
      <c r="M84" s="104"/>
      <c r="N84" s="105"/>
      <c r="O84" s="105"/>
      <c r="P84" s="105"/>
      <c r="Q84" s="105"/>
      <c r="R84" s="17"/>
    </row>
    <row r="85" spans="2:18" s="5" customFormat="1" ht="11.25" customHeight="1">
      <c r="B85" s="16"/>
      <c r="R85" s="17"/>
    </row>
    <row r="86" spans="2:18" s="5" customFormat="1" ht="30" customHeight="1">
      <c r="B86" s="16"/>
      <c r="C86" s="117" t="s">
        <v>48</v>
      </c>
      <c r="D86" s="118"/>
      <c r="E86" s="118"/>
      <c r="F86" s="118"/>
      <c r="G86" s="118"/>
      <c r="H86" s="21"/>
      <c r="I86" s="21"/>
      <c r="J86" s="21"/>
      <c r="K86" s="21"/>
      <c r="L86" s="21"/>
      <c r="M86" s="21"/>
      <c r="N86" s="117" t="s">
        <v>49</v>
      </c>
      <c r="O86" s="105"/>
      <c r="P86" s="105"/>
      <c r="Q86" s="105"/>
      <c r="R86" s="17"/>
    </row>
    <row r="87" spans="2:18" s="5" customFormat="1" ht="11.25" customHeight="1">
      <c r="B87" s="16"/>
      <c r="R87" s="17"/>
    </row>
    <row r="88" spans="2:47" s="5" customFormat="1" ht="30" customHeight="1">
      <c r="B88" s="16"/>
      <c r="C88" s="45" t="s">
        <v>50</v>
      </c>
      <c r="N88" s="119">
        <f>$N$119</f>
        <v>0</v>
      </c>
      <c r="O88" s="105"/>
      <c r="P88" s="105"/>
      <c r="Q88" s="105"/>
      <c r="R88" s="17"/>
      <c r="AU88" s="5" t="s">
        <v>51</v>
      </c>
    </row>
    <row r="89" spans="2:18" s="46" customFormat="1" ht="25.5" customHeight="1">
      <c r="B89" s="55"/>
      <c r="D89" s="56" t="s">
        <v>52</v>
      </c>
      <c r="N89" s="126">
        <f>$N$120</f>
        <v>0</v>
      </c>
      <c r="O89" s="125"/>
      <c r="P89" s="125"/>
      <c r="Q89" s="125"/>
      <c r="R89" s="57"/>
    </row>
    <row r="90" spans="2:18" s="51" customFormat="1" ht="21" customHeight="1">
      <c r="B90" s="58"/>
      <c r="D90" s="59" t="s">
        <v>53</v>
      </c>
      <c r="N90" s="124">
        <f>$N$121</f>
        <v>0</v>
      </c>
      <c r="O90" s="125"/>
      <c r="P90" s="125"/>
      <c r="Q90" s="125"/>
      <c r="R90" s="60"/>
    </row>
    <row r="91" spans="2:18" s="51" customFormat="1" ht="21" customHeight="1">
      <c r="B91" s="58"/>
      <c r="D91" s="59" t="s">
        <v>54</v>
      </c>
      <c r="N91" s="124">
        <f>$N$125</f>
        <v>0</v>
      </c>
      <c r="O91" s="125"/>
      <c r="P91" s="125"/>
      <c r="Q91" s="125"/>
      <c r="R91" s="60"/>
    </row>
    <row r="92" spans="2:18" s="51" customFormat="1" ht="21" customHeight="1">
      <c r="B92" s="58"/>
      <c r="D92" s="59" t="s">
        <v>55</v>
      </c>
      <c r="N92" s="124">
        <f>$N$128</f>
        <v>0</v>
      </c>
      <c r="O92" s="125"/>
      <c r="P92" s="125"/>
      <c r="Q92" s="125"/>
      <c r="R92" s="60"/>
    </row>
    <row r="93" spans="2:18" s="51" customFormat="1" ht="21" customHeight="1">
      <c r="B93" s="58"/>
      <c r="D93" s="59" t="s">
        <v>56</v>
      </c>
      <c r="N93" s="124">
        <f>$N$137</f>
        <v>0</v>
      </c>
      <c r="O93" s="125"/>
      <c r="P93" s="125"/>
      <c r="Q93" s="125"/>
      <c r="R93" s="60"/>
    </row>
    <row r="94" spans="2:18" s="51" customFormat="1" ht="21" customHeight="1">
      <c r="B94" s="58"/>
      <c r="D94" s="59" t="s">
        <v>57</v>
      </c>
      <c r="N94" s="124">
        <f>$N$141</f>
        <v>0</v>
      </c>
      <c r="O94" s="125"/>
      <c r="P94" s="125"/>
      <c r="Q94" s="125"/>
      <c r="R94" s="60"/>
    </row>
    <row r="95" spans="2:18" s="51" customFormat="1" ht="21" customHeight="1">
      <c r="B95" s="58"/>
      <c r="D95" s="59" t="s">
        <v>58</v>
      </c>
      <c r="N95" s="124">
        <f>$N$144</f>
        <v>0</v>
      </c>
      <c r="O95" s="125"/>
      <c r="P95" s="125"/>
      <c r="Q95" s="125"/>
      <c r="R95" s="60"/>
    </row>
    <row r="96" spans="2:18" s="46" customFormat="1" ht="25.5" customHeight="1">
      <c r="B96" s="55"/>
      <c r="D96" s="56" t="s">
        <v>59</v>
      </c>
      <c r="N96" s="126">
        <f>$N$146</f>
        <v>0</v>
      </c>
      <c r="O96" s="125"/>
      <c r="P96" s="125"/>
      <c r="Q96" s="125"/>
      <c r="R96" s="57"/>
    </row>
    <row r="97" spans="2:18" s="51" customFormat="1" ht="21" customHeight="1">
      <c r="B97" s="58"/>
      <c r="D97" s="59" t="s">
        <v>60</v>
      </c>
      <c r="N97" s="124">
        <f>$N$147</f>
        <v>0</v>
      </c>
      <c r="O97" s="125"/>
      <c r="P97" s="125"/>
      <c r="Q97" s="125"/>
      <c r="R97" s="60"/>
    </row>
    <row r="98" spans="2:18" s="51" customFormat="1" ht="21" customHeight="1">
      <c r="B98" s="58"/>
      <c r="D98" s="59" t="s">
        <v>61</v>
      </c>
      <c r="N98" s="124">
        <f>$N$151</f>
        <v>0</v>
      </c>
      <c r="O98" s="125"/>
      <c r="P98" s="125"/>
      <c r="Q98" s="125"/>
      <c r="R98" s="60"/>
    </row>
    <row r="99" spans="2:18" s="5" customFormat="1" ht="22.5" customHeight="1">
      <c r="B99" s="16"/>
      <c r="R99" s="17"/>
    </row>
    <row r="100" spans="2:21" s="5" customFormat="1" ht="30" customHeight="1">
      <c r="B100" s="16"/>
      <c r="C100" s="45" t="s">
        <v>62</v>
      </c>
      <c r="N100" s="119">
        <v>0</v>
      </c>
      <c r="O100" s="105"/>
      <c r="P100" s="105"/>
      <c r="Q100" s="105"/>
      <c r="R100" s="17"/>
      <c r="T100" s="61"/>
      <c r="U100" s="62" t="s">
        <v>20</v>
      </c>
    </row>
    <row r="101" spans="2:18" s="5" customFormat="1" ht="18.75" customHeight="1">
      <c r="B101" s="16"/>
      <c r="R101" s="17"/>
    </row>
    <row r="102" spans="2:18" s="5" customFormat="1" ht="30" customHeight="1">
      <c r="B102" s="16"/>
      <c r="C102" s="47" t="s">
        <v>41</v>
      </c>
      <c r="D102" s="21"/>
      <c r="E102" s="21"/>
      <c r="F102" s="21"/>
      <c r="G102" s="21"/>
      <c r="H102" s="21"/>
      <c r="I102" s="21"/>
      <c r="J102" s="21"/>
      <c r="K102" s="21"/>
      <c r="L102" s="127">
        <f>ROUNDUP(SUM($N$88+$N$100),2)</f>
        <v>0</v>
      </c>
      <c r="M102" s="118"/>
      <c r="N102" s="118"/>
      <c r="O102" s="118"/>
      <c r="P102" s="118"/>
      <c r="Q102" s="118"/>
      <c r="R102" s="17"/>
    </row>
    <row r="103" spans="2:18" s="5" customFormat="1" ht="7.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7" spans="2:18" s="5" customFormat="1" ht="7.5" customHeigh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9"/>
    </row>
    <row r="108" spans="2:18" s="5" customFormat="1" ht="37.5" customHeight="1">
      <c r="B108" s="16"/>
      <c r="C108" s="108" t="s">
        <v>63</v>
      </c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7"/>
    </row>
    <row r="109" spans="2:18" s="5" customFormat="1" ht="7.5" customHeight="1">
      <c r="B109" s="16"/>
      <c r="R109" s="17"/>
    </row>
    <row r="110" spans="2:18" s="5" customFormat="1" ht="30.75" customHeight="1">
      <c r="B110" s="16"/>
      <c r="C110" s="14" t="s">
        <v>5</v>
      </c>
      <c r="F110" s="109" t="str">
        <f>$F$6</f>
        <v>ČOV Veltruby</v>
      </c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R110" s="17"/>
    </row>
    <row r="111" spans="2:18" s="5" customFormat="1" ht="37.5" customHeight="1">
      <c r="B111" s="16"/>
      <c r="C111" s="40" t="s">
        <v>44</v>
      </c>
      <c r="F111" s="123" t="str">
        <f>$F$7</f>
        <v>SO.02 - PČS Veltruby - stavební úpravy</v>
      </c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R111" s="17"/>
    </row>
    <row r="112" spans="2:18" s="5" customFormat="1" ht="7.5" customHeight="1">
      <c r="B112" s="16"/>
      <c r="R112" s="17"/>
    </row>
    <row r="113" spans="2:18" s="5" customFormat="1" ht="18.75" customHeight="1">
      <c r="B113" s="16"/>
      <c r="C113" s="14" t="s">
        <v>9</v>
      </c>
      <c r="F113" s="12" t="str">
        <f>$F$9</f>
        <v> </v>
      </c>
      <c r="K113" s="14" t="s">
        <v>11</v>
      </c>
      <c r="M113" s="111">
        <f>IF($O$9="","",$O$9)</f>
      </c>
      <c r="N113" s="105"/>
      <c r="O113" s="105"/>
      <c r="P113" s="105"/>
      <c r="R113" s="17"/>
    </row>
    <row r="114" spans="2:18" s="5" customFormat="1" ht="7.5" customHeight="1">
      <c r="B114" s="16"/>
      <c r="R114" s="17"/>
    </row>
    <row r="115" spans="2:18" s="5" customFormat="1" ht="15.75" customHeight="1">
      <c r="B115" s="16"/>
      <c r="C115" s="14" t="s">
        <v>12</v>
      </c>
      <c r="F115" s="12">
        <f>$E$12</f>
        <v>0</v>
      </c>
      <c r="K115" s="14" t="s">
        <v>16</v>
      </c>
      <c r="M115" s="104">
        <f>$E$18</f>
        <v>0</v>
      </c>
      <c r="N115" s="105"/>
      <c r="O115" s="105"/>
      <c r="P115" s="105"/>
      <c r="Q115" s="105"/>
      <c r="R115" s="17"/>
    </row>
    <row r="116" spans="2:18" s="5" customFormat="1" ht="15" customHeight="1">
      <c r="B116" s="16"/>
      <c r="C116" s="14" t="s">
        <v>15</v>
      </c>
      <c r="F116" s="12">
        <f>IF($E$15="","",$E$15)</f>
      </c>
      <c r="K116" s="14" t="s">
        <v>17</v>
      </c>
      <c r="M116" s="104">
        <f>$E$21</f>
        <v>0</v>
      </c>
      <c r="N116" s="105"/>
      <c r="O116" s="105"/>
      <c r="P116" s="105"/>
      <c r="Q116" s="105"/>
      <c r="R116" s="17"/>
    </row>
    <row r="117" spans="2:18" s="5" customFormat="1" ht="11.25" customHeight="1">
      <c r="B117" s="16"/>
      <c r="R117" s="17"/>
    </row>
    <row r="118" spans="2:27" s="63" customFormat="1" ht="30" customHeight="1">
      <c r="B118" s="64"/>
      <c r="C118" s="65" t="s">
        <v>64</v>
      </c>
      <c r="D118" s="66" t="s">
        <v>65</v>
      </c>
      <c r="E118" s="66" t="s">
        <v>36</v>
      </c>
      <c r="F118" s="128" t="s">
        <v>66</v>
      </c>
      <c r="G118" s="129"/>
      <c r="H118" s="129"/>
      <c r="I118" s="129"/>
      <c r="J118" s="66" t="s">
        <v>67</v>
      </c>
      <c r="K118" s="66" t="s">
        <v>68</v>
      </c>
      <c r="L118" s="128" t="s">
        <v>69</v>
      </c>
      <c r="M118" s="129"/>
      <c r="N118" s="128" t="s">
        <v>70</v>
      </c>
      <c r="O118" s="129"/>
      <c r="P118" s="129"/>
      <c r="Q118" s="130"/>
      <c r="R118" s="67"/>
      <c r="T118" s="41" t="s">
        <v>71</v>
      </c>
      <c r="U118" s="42" t="s">
        <v>20</v>
      </c>
      <c r="V118" s="42" t="s">
        <v>72</v>
      </c>
      <c r="W118" s="42" t="s">
        <v>73</v>
      </c>
      <c r="X118" s="42" t="s">
        <v>74</v>
      </c>
      <c r="Y118" s="42" t="s">
        <v>75</v>
      </c>
      <c r="Z118" s="42" t="s">
        <v>76</v>
      </c>
      <c r="AA118" s="43" t="s">
        <v>77</v>
      </c>
    </row>
    <row r="119" spans="2:63" s="5" customFormat="1" ht="30" customHeight="1">
      <c r="B119" s="16"/>
      <c r="C119" s="45" t="s">
        <v>45</v>
      </c>
      <c r="N119" s="132">
        <f>$BK$119</f>
        <v>0</v>
      </c>
      <c r="O119" s="105"/>
      <c r="P119" s="105"/>
      <c r="Q119" s="105"/>
      <c r="R119" s="17"/>
      <c r="T119" s="44"/>
      <c r="U119" s="26"/>
      <c r="V119" s="26"/>
      <c r="W119" s="68">
        <f>$W$120+$W$146</f>
        <v>43.53811999999999</v>
      </c>
      <c r="X119" s="26"/>
      <c r="Y119" s="68">
        <f>$Y$120+$Y$146</f>
        <v>2.575446</v>
      </c>
      <c r="Z119" s="26"/>
      <c r="AA119" s="69">
        <f>$AA$120+$AA$146</f>
        <v>0.11302000000000001</v>
      </c>
      <c r="AT119" s="5" t="s">
        <v>37</v>
      </c>
      <c r="AU119" s="5" t="s">
        <v>51</v>
      </c>
      <c r="BK119" s="70">
        <f>$BK$120+$BK$146</f>
        <v>0</v>
      </c>
    </row>
    <row r="120" spans="2:63" s="71" customFormat="1" ht="37.5" customHeight="1">
      <c r="B120" s="72"/>
      <c r="D120" s="73" t="s">
        <v>52</v>
      </c>
      <c r="E120" s="73"/>
      <c r="F120" s="73"/>
      <c r="G120" s="73"/>
      <c r="H120" s="73"/>
      <c r="I120" s="73"/>
      <c r="J120" s="73"/>
      <c r="K120" s="73"/>
      <c r="L120" s="73"/>
      <c r="M120" s="73"/>
      <c r="N120" s="133">
        <f>$BK$120</f>
        <v>0</v>
      </c>
      <c r="O120" s="100"/>
      <c r="P120" s="100"/>
      <c r="Q120" s="100"/>
      <c r="R120" s="75"/>
      <c r="T120" s="76"/>
      <c r="W120" s="77">
        <f>$W$121+$W$125+$W$128+$W$137+$W$141+$W$144</f>
        <v>32.25411999999999</v>
      </c>
      <c r="Y120" s="77">
        <f>$Y$121+$Y$125+$Y$128+$Y$137+$Y$141+$Y$144</f>
        <v>2.519586</v>
      </c>
      <c r="AA120" s="78">
        <f>$AA$121+$AA$125+$AA$128+$AA$137+$AA$141+$AA$144</f>
        <v>0</v>
      </c>
      <c r="AR120" s="74" t="s">
        <v>8</v>
      </c>
      <c r="AT120" s="74" t="s">
        <v>37</v>
      </c>
      <c r="AU120" s="74" t="s">
        <v>38</v>
      </c>
      <c r="AY120" s="74" t="s">
        <v>78</v>
      </c>
      <c r="BK120" s="79">
        <f>$BK$121+$BK$125+$BK$128+$BK$137+$BK$141+$BK$144</f>
        <v>0</v>
      </c>
    </row>
    <row r="121" spans="2:63" s="71" customFormat="1" ht="21" customHeight="1">
      <c r="B121" s="72"/>
      <c r="D121" s="80" t="s">
        <v>53</v>
      </c>
      <c r="E121" s="80"/>
      <c r="F121" s="80"/>
      <c r="G121" s="80"/>
      <c r="H121" s="80"/>
      <c r="I121" s="80"/>
      <c r="J121" s="80"/>
      <c r="K121" s="80"/>
      <c r="L121" s="80"/>
      <c r="M121" s="80"/>
      <c r="N121" s="99">
        <f>$BK$121</f>
        <v>0</v>
      </c>
      <c r="O121" s="100"/>
      <c r="P121" s="100"/>
      <c r="Q121" s="100"/>
      <c r="R121" s="75"/>
      <c r="T121" s="76"/>
      <c r="W121" s="77">
        <f>SUM($W$122:$W$124)</f>
        <v>1.9271999999999998</v>
      </c>
      <c r="Y121" s="77">
        <f>SUM($Y$122:$Y$124)</f>
        <v>0</v>
      </c>
      <c r="AA121" s="78">
        <f>SUM($AA$122:$AA$124)</f>
        <v>0</v>
      </c>
      <c r="AR121" s="74" t="s">
        <v>8</v>
      </c>
      <c r="AT121" s="74" t="s">
        <v>37</v>
      </c>
      <c r="AU121" s="74" t="s">
        <v>8</v>
      </c>
      <c r="AY121" s="74" t="s">
        <v>78</v>
      </c>
      <c r="BK121" s="79">
        <f>SUM($BK$122:$BK$124)</f>
        <v>0</v>
      </c>
    </row>
    <row r="122" spans="2:65" s="5" customFormat="1" ht="26.25" customHeight="1">
      <c r="B122" s="16"/>
      <c r="C122" s="81">
        <v>1</v>
      </c>
      <c r="D122" s="81" t="s">
        <v>79</v>
      </c>
      <c r="E122" s="82" t="s">
        <v>80</v>
      </c>
      <c r="F122" s="131" t="s">
        <v>81</v>
      </c>
      <c r="G122" s="97"/>
      <c r="H122" s="97"/>
      <c r="I122" s="97"/>
      <c r="J122" s="83" t="s">
        <v>82</v>
      </c>
      <c r="K122" s="84">
        <v>1.2</v>
      </c>
      <c r="L122" s="98"/>
      <c r="M122" s="97"/>
      <c r="N122" s="98">
        <f>ROUND($L$122*$K$122,2)</f>
        <v>0</v>
      </c>
      <c r="O122" s="97"/>
      <c r="P122" s="97"/>
      <c r="Q122" s="97"/>
      <c r="R122" s="17"/>
      <c r="T122" s="85"/>
      <c r="U122" s="20" t="s">
        <v>21</v>
      </c>
      <c r="V122" s="86">
        <v>0.871</v>
      </c>
      <c r="W122" s="86">
        <f>$V$122*$K$122</f>
        <v>1.0452</v>
      </c>
      <c r="X122" s="86">
        <v>0</v>
      </c>
      <c r="Y122" s="86">
        <f>$X$122*$K$122</f>
        <v>0</v>
      </c>
      <c r="Z122" s="86">
        <v>0</v>
      </c>
      <c r="AA122" s="87">
        <f>$Z$122*$K$122</f>
        <v>0</v>
      </c>
      <c r="AR122" s="5" t="s">
        <v>83</v>
      </c>
      <c r="AT122" s="5" t="s">
        <v>79</v>
      </c>
      <c r="AU122" s="5" t="s">
        <v>39</v>
      </c>
      <c r="AY122" s="5" t="s">
        <v>78</v>
      </c>
      <c r="BE122" s="88">
        <f>IF($U$122="základní",$N$122,0)</f>
        <v>0</v>
      </c>
      <c r="BF122" s="88">
        <f>IF($U$122="snížená",$N$122,0)</f>
        <v>0</v>
      </c>
      <c r="BG122" s="88">
        <f>IF($U$122="zákl. přenesená",$N$122,0)</f>
        <v>0</v>
      </c>
      <c r="BH122" s="88">
        <f>IF($U$122="sníž. přenesená",$N$122,0)</f>
        <v>0</v>
      </c>
      <c r="BI122" s="88">
        <f>IF($U$122="nulová",$N$122,0)</f>
        <v>0</v>
      </c>
      <c r="BJ122" s="5" t="s">
        <v>8</v>
      </c>
      <c r="BK122" s="88">
        <f>ROUND($L$122*$K$122,2)</f>
        <v>0</v>
      </c>
      <c r="BL122" s="5" t="s">
        <v>83</v>
      </c>
      <c r="BM122" s="5" t="s">
        <v>84</v>
      </c>
    </row>
    <row r="123" spans="2:65" s="5" customFormat="1" ht="24.75" customHeight="1">
      <c r="B123" s="16"/>
      <c r="C123" s="81">
        <v>2</v>
      </c>
      <c r="D123" s="81" t="s">
        <v>79</v>
      </c>
      <c r="E123" s="82" t="s">
        <v>85</v>
      </c>
      <c r="F123" s="131" t="s">
        <v>86</v>
      </c>
      <c r="G123" s="97"/>
      <c r="H123" s="97"/>
      <c r="I123" s="97"/>
      <c r="J123" s="83" t="s">
        <v>82</v>
      </c>
      <c r="K123" s="84">
        <v>1.2</v>
      </c>
      <c r="L123" s="98"/>
      <c r="M123" s="97"/>
      <c r="N123" s="98">
        <f>ROUND($L$123*$K$123,2)</f>
        <v>0</v>
      </c>
      <c r="O123" s="97"/>
      <c r="P123" s="97"/>
      <c r="Q123" s="97"/>
      <c r="R123" s="17"/>
      <c r="T123" s="85"/>
      <c r="U123" s="20" t="s">
        <v>21</v>
      </c>
      <c r="V123" s="86">
        <v>0.083</v>
      </c>
      <c r="W123" s="86">
        <f>$V$123*$K$123</f>
        <v>0.09960000000000001</v>
      </c>
      <c r="X123" s="86">
        <v>0</v>
      </c>
      <c r="Y123" s="86">
        <f>$X$123*$K$123</f>
        <v>0</v>
      </c>
      <c r="Z123" s="86">
        <v>0</v>
      </c>
      <c r="AA123" s="87">
        <f>$Z$123*$K$123</f>
        <v>0</v>
      </c>
      <c r="AR123" s="5" t="s">
        <v>83</v>
      </c>
      <c r="AT123" s="5" t="s">
        <v>79</v>
      </c>
      <c r="AU123" s="5" t="s">
        <v>39</v>
      </c>
      <c r="AY123" s="5" t="s">
        <v>78</v>
      </c>
      <c r="BE123" s="88">
        <f>IF($U$123="základní",$N$123,0)</f>
        <v>0</v>
      </c>
      <c r="BF123" s="88">
        <f>IF($U$123="snížená",$N$123,0)</f>
        <v>0</v>
      </c>
      <c r="BG123" s="88">
        <f>IF($U$123="zákl. přenesená",$N$123,0)</f>
        <v>0</v>
      </c>
      <c r="BH123" s="88">
        <f>IF($U$123="sníž. přenesená",$N$123,0)</f>
        <v>0</v>
      </c>
      <c r="BI123" s="88">
        <f>IF($U$123="nulová",$N$123,0)</f>
        <v>0</v>
      </c>
      <c r="BJ123" s="5" t="s">
        <v>8</v>
      </c>
      <c r="BK123" s="88">
        <f>ROUND($L$123*$K$123,2)</f>
        <v>0</v>
      </c>
      <c r="BL123" s="5" t="s">
        <v>83</v>
      </c>
      <c r="BM123" s="5" t="s">
        <v>87</v>
      </c>
    </row>
    <row r="124" spans="2:65" s="5" customFormat="1" ht="15.75" customHeight="1">
      <c r="B124" s="16"/>
      <c r="C124" s="81">
        <v>3</v>
      </c>
      <c r="D124" s="81" t="s">
        <v>79</v>
      </c>
      <c r="E124" s="82" t="s">
        <v>88</v>
      </c>
      <c r="F124" s="131" t="s">
        <v>89</v>
      </c>
      <c r="G124" s="97"/>
      <c r="H124" s="97"/>
      <c r="I124" s="97"/>
      <c r="J124" s="83" t="s">
        <v>82</v>
      </c>
      <c r="K124" s="84">
        <v>1.2</v>
      </c>
      <c r="L124" s="98"/>
      <c r="M124" s="97"/>
      <c r="N124" s="98">
        <f>ROUND($L$124*$K$124,2)</f>
        <v>0</v>
      </c>
      <c r="O124" s="97"/>
      <c r="P124" s="97"/>
      <c r="Q124" s="97"/>
      <c r="R124" s="17"/>
      <c r="T124" s="85"/>
      <c r="U124" s="20" t="s">
        <v>21</v>
      </c>
      <c r="V124" s="86">
        <v>0.652</v>
      </c>
      <c r="W124" s="86">
        <f>$V$124*$K$124</f>
        <v>0.7824</v>
      </c>
      <c r="X124" s="86">
        <v>0</v>
      </c>
      <c r="Y124" s="86">
        <f>$X$124*$K$124</f>
        <v>0</v>
      </c>
      <c r="Z124" s="86">
        <v>0</v>
      </c>
      <c r="AA124" s="87">
        <f>$Z$124*$K$124</f>
        <v>0</v>
      </c>
      <c r="AR124" s="5" t="s">
        <v>83</v>
      </c>
      <c r="AT124" s="5" t="s">
        <v>79</v>
      </c>
      <c r="AU124" s="5" t="s">
        <v>39</v>
      </c>
      <c r="AY124" s="5" t="s">
        <v>78</v>
      </c>
      <c r="BE124" s="88">
        <f>IF($U$124="základní",$N$124,0)</f>
        <v>0</v>
      </c>
      <c r="BF124" s="88">
        <f>IF($U$124="snížená",$N$124,0)</f>
        <v>0</v>
      </c>
      <c r="BG124" s="88">
        <f>IF($U$124="zákl. přenesená",$N$124,0)</f>
        <v>0</v>
      </c>
      <c r="BH124" s="88">
        <f>IF($U$124="sníž. přenesená",$N$124,0)</f>
        <v>0</v>
      </c>
      <c r="BI124" s="88">
        <f>IF($U$124="nulová",$N$124,0)</f>
        <v>0</v>
      </c>
      <c r="BJ124" s="5" t="s">
        <v>8</v>
      </c>
      <c r="BK124" s="88">
        <f>ROUND($L$124*$K$124,2)</f>
        <v>0</v>
      </c>
      <c r="BL124" s="5" t="s">
        <v>83</v>
      </c>
      <c r="BM124" s="5" t="s">
        <v>90</v>
      </c>
    </row>
    <row r="125" spans="2:63" s="71" customFormat="1" ht="30.75" customHeight="1">
      <c r="B125" s="72"/>
      <c r="D125" s="80" t="s">
        <v>54</v>
      </c>
      <c r="E125" s="80"/>
      <c r="F125" s="80"/>
      <c r="G125" s="80"/>
      <c r="H125" s="80"/>
      <c r="I125" s="80"/>
      <c r="J125" s="80"/>
      <c r="K125" s="80"/>
      <c r="L125" s="80"/>
      <c r="M125" s="80"/>
      <c r="N125" s="99">
        <f>$BK$125</f>
        <v>0</v>
      </c>
      <c r="O125" s="100"/>
      <c r="P125" s="100"/>
      <c r="Q125" s="100"/>
      <c r="R125" s="75"/>
      <c r="T125" s="76"/>
      <c r="W125" s="77">
        <f>SUM($W$126:$W$127)</f>
        <v>3.5999999999999996</v>
      </c>
      <c r="Y125" s="77">
        <f>SUM($Y$126:$Y$127)</f>
        <v>0.15905999999999998</v>
      </c>
      <c r="AA125" s="78">
        <f>SUM($AA$126:$AA$127)</f>
        <v>0</v>
      </c>
      <c r="AR125" s="74" t="s">
        <v>8</v>
      </c>
      <c r="AT125" s="74" t="s">
        <v>37</v>
      </c>
      <c r="AU125" s="74" t="s">
        <v>8</v>
      </c>
      <c r="AY125" s="74" t="s">
        <v>78</v>
      </c>
      <c r="BK125" s="79">
        <f>SUM($BK$126:$BK$127)</f>
        <v>0</v>
      </c>
    </row>
    <row r="126" spans="2:65" s="5" customFormat="1" ht="15.75" customHeight="1">
      <c r="B126" s="16"/>
      <c r="C126" s="81">
        <v>4</v>
      </c>
      <c r="D126" s="81" t="s">
        <v>79</v>
      </c>
      <c r="E126" s="82" t="s">
        <v>91</v>
      </c>
      <c r="F126" s="131" t="s">
        <v>92</v>
      </c>
      <c r="G126" s="97"/>
      <c r="H126" s="97"/>
      <c r="I126" s="97"/>
      <c r="J126" s="83" t="s">
        <v>93</v>
      </c>
      <c r="K126" s="84">
        <v>3</v>
      </c>
      <c r="L126" s="98"/>
      <c r="M126" s="97"/>
      <c r="N126" s="98">
        <f>ROUND($L$126*$K$126,2)</f>
        <v>0</v>
      </c>
      <c r="O126" s="97"/>
      <c r="P126" s="97"/>
      <c r="Q126" s="97"/>
      <c r="R126" s="17"/>
      <c r="T126" s="85"/>
      <c r="U126" s="20" t="s">
        <v>21</v>
      </c>
      <c r="V126" s="86">
        <v>0.6</v>
      </c>
      <c r="W126" s="86">
        <f>$V$126*$K$126</f>
        <v>1.7999999999999998</v>
      </c>
      <c r="X126" s="86">
        <v>0.02651</v>
      </c>
      <c r="Y126" s="86">
        <f>$X$126*$K$126</f>
        <v>0.07952999999999999</v>
      </c>
      <c r="Z126" s="86">
        <v>0</v>
      </c>
      <c r="AA126" s="87">
        <f>$Z$126*$K$126</f>
        <v>0</v>
      </c>
      <c r="AR126" s="5" t="s">
        <v>83</v>
      </c>
      <c r="AT126" s="5" t="s">
        <v>79</v>
      </c>
      <c r="AU126" s="5" t="s">
        <v>39</v>
      </c>
      <c r="AY126" s="5" t="s">
        <v>78</v>
      </c>
      <c r="BE126" s="88">
        <f>IF($U$126="základní",$N$126,0)</f>
        <v>0</v>
      </c>
      <c r="BF126" s="88">
        <f>IF($U$126="snížená",$N$126,0)</f>
        <v>0</v>
      </c>
      <c r="BG126" s="88">
        <f>IF($U$126="zákl. přenesená",$N$126,0)</f>
        <v>0</v>
      </c>
      <c r="BH126" s="88">
        <f>IF($U$126="sníž. přenesená",$N$126,0)</f>
        <v>0</v>
      </c>
      <c r="BI126" s="88">
        <f>IF($U$126="nulová",$N$126,0)</f>
        <v>0</v>
      </c>
      <c r="BJ126" s="5" t="s">
        <v>8</v>
      </c>
      <c r="BK126" s="88">
        <f>ROUND($L$126*$K$126,2)</f>
        <v>0</v>
      </c>
      <c r="BL126" s="5" t="s">
        <v>83</v>
      </c>
      <c r="BM126" s="5" t="s">
        <v>94</v>
      </c>
    </row>
    <row r="127" spans="2:65" s="5" customFormat="1" ht="15.75" customHeight="1">
      <c r="B127" s="16"/>
      <c r="C127" s="81">
        <v>5</v>
      </c>
      <c r="D127" s="81" t="s">
        <v>79</v>
      </c>
      <c r="E127" s="82" t="s">
        <v>95</v>
      </c>
      <c r="F127" s="131" t="s">
        <v>96</v>
      </c>
      <c r="G127" s="97"/>
      <c r="H127" s="97"/>
      <c r="I127" s="97"/>
      <c r="J127" s="83" t="s">
        <v>93</v>
      </c>
      <c r="K127" s="84">
        <v>3</v>
      </c>
      <c r="L127" s="98"/>
      <c r="M127" s="97"/>
      <c r="N127" s="98">
        <f>ROUND($L$127*$K$127,2)</f>
        <v>0</v>
      </c>
      <c r="O127" s="97"/>
      <c r="P127" s="97"/>
      <c r="Q127" s="97"/>
      <c r="R127" s="17"/>
      <c r="T127" s="85"/>
      <c r="U127" s="20" t="s">
        <v>21</v>
      </c>
      <c r="V127" s="86">
        <v>0.6</v>
      </c>
      <c r="W127" s="86">
        <f>$V$127*$K$127</f>
        <v>1.7999999999999998</v>
      </c>
      <c r="X127" s="86">
        <v>0.02651</v>
      </c>
      <c r="Y127" s="86">
        <f>$X$127*$K$127</f>
        <v>0.07952999999999999</v>
      </c>
      <c r="Z127" s="86">
        <v>0</v>
      </c>
      <c r="AA127" s="87">
        <f>$Z$127*$K$127</f>
        <v>0</v>
      </c>
      <c r="AR127" s="5" t="s">
        <v>83</v>
      </c>
      <c r="AT127" s="5" t="s">
        <v>79</v>
      </c>
      <c r="AU127" s="5" t="s">
        <v>39</v>
      </c>
      <c r="AY127" s="5" t="s">
        <v>78</v>
      </c>
      <c r="BE127" s="88">
        <f>IF($U$127="základní",$N$127,0)</f>
        <v>0</v>
      </c>
      <c r="BF127" s="88">
        <f>IF($U$127="snížená",$N$127,0)</f>
        <v>0</v>
      </c>
      <c r="BG127" s="88">
        <f>IF($U$127="zákl. přenesená",$N$127,0)</f>
        <v>0</v>
      </c>
      <c r="BH127" s="88">
        <f>IF($U$127="sníž. přenesená",$N$127,0)</f>
        <v>0</v>
      </c>
      <c r="BI127" s="88">
        <f>IF($U$127="nulová",$N$127,0)</f>
        <v>0</v>
      </c>
      <c r="BJ127" s="5" t="s">
        <v>8</v>
      </c>
      <c r="BK127" s="88">
        <f>ROUND($L$127*$K$127,2)</f>
        <v>0</v>
      </c>
      <c r="BL127" s="5" t="s">
        <v>83</v>
      </c>
      <c r="BM127" s="5" t="s">
        <v>97</v>
      </c>
    </row>
    <row r="128" spans="2:63" s="71" customFormat="1" ht="30.75" customHeight="1">
      <c r="B128" s="72"/>
      <c r="D128" s="80" t="s">
        <v>55</v>
      </c>
      <c r="E128" s="80"/>
      <c r="F128" s="80"/>
      <c r="G128" s="80"/>
      <c r="H128" s="80"/>
      <c r="I128" s="80"/>
      <c r="J128" s="80"/>
      <c r="K128" s="80"/>
      <c r="L128" s="80"/>
      <c r="M128" s="80"/>
      <c r="N128" s="99">
        <f>$BK$128</f>
        <v>0</v>
      </c>
      <c r="O128" s="100"/>
      <c r="P128" s="100"/>
      <c r="Q128" s="100"/>
      <c r="R128" s="75"/>
      <c r="T128" s="76"/>
      <c r="W128" s="77">
        <f>SUM($W$129:$W$136)</f>
        <v>5.7978</v>
      </c>
      <c r="Y128" s="77">
        <f>SUM($Y$129:$Y$136)</f>
        <v>2.117866</v>
      </c>
      <c r="AA128" s="78">
        <f>SUM($AA$129:$AA$136)</f>
        <v>0</v>
      </c>
      <c r="AR128" s="74" t="s">
        <v>8</v>
      </c>
      <c r="AT128" s="74" t="s">
        <v>37</v>
      </c>
      <c r="AU128" s="74" t="s">
        <v>8</v>
      </c>
      <c r="AY128" s="74" t="s">
        <v>78</v>
      </c>
      <c r="BK128" s="79">
        <f>SUM($BK$129:$BK$136)</f>
        <v>0</v>
      </c>
    </row>
    <row r="129" spans="2:65" s="5" customFormat="1" ht="15.75" customHeight="1">
      <c r="B129" s="16"/>
      <c r="C129" s="81">
        <v>6</v>
      </c>
      <c r="D129" s="81" t="s">
        <v>79</v>
      </c>
      <c r="E129" s="82" t="s">
        <v>159</v>
      </c>
      <c r="F129" s="131" t="s">
        <v>160</v>
      </c>
      <c r="G129" s="97"/>
      <c r="H129" s="97"/>
      <c r="I129" s="97"/>
      <c r="J129" s="83" t="s">
        <v>114</v>
      </c>
      <c r="K129" s="84">
        <v>3.5</v>
      </c>
      <c r="L129" s="98"/>
      <c r="M129" s="97"/>
      <c r="N129" s="98">
        <f>ROUND($L$129*$K$129,2)</f>
        <v>0</v>
      </c>
      <c r="O129" s="97"/>
      <c r="P129" s="97"/>
      <c r="Q129" s="97"/>
      <c r="R129" s="17"/>
      <c r="T129" s="85"/>
      <c r="U129" s="20" t="s">
        <v>21</v>
      </c>
      <c r="V129" s="86">
        <v>0.026</v>
      </c>
      <c r="W129" s="86">
        <f>$V$129*$K$129</f>
        <v>0.091</v>
      </c>
      <c r="X129" s="86">
        <v>0</v>
      </c>
      <c r="Y129" s="86">
        <f>$X$129*$K$129</f>
        <v>0</v>
      </c>
      <c r="Z129" s="86">
        <v>0</v>
      </c>
      <c r="AA129" s="87">
        <f>$Z$129*$K$129</f>
        <v>0</v>
      </c>
      <c r="AR129" s="5" t="s">
        <v>83</v>
      </c>
      <c r="AT129" s="5" t="s">
        <v>79</v>
      </c>
      <c r="AU129" s="5" t="s">
        <v>39</v>
      </c>
      <c r="AY129" s="5" t="s">
        <v>78</v>
      </c>
      <c r="BE129" s="88">
        <f>IF($U$129="základní",$N$129,0)</f>
        <v>0</v>
      </c>
      <c r="BF129" s="88">
        <f>IF($U$129="snížená",$N$129,0)</f>
        <v>0</v>
      </c>
      <c r="BG129" s="88">
        <f>IF($U$129="zákl. přenesená",$N$129,0)</f>
        <v>0</v>
      </c>
      <c r="BH129" s="88">
        <f>IF($U$129="sníž. přenesená",$N$129,0)</f>
        <v>0</v>
      </c>
      <c r="BI129" s="88">
        <f>IF($U$129="nulová",$N$129,0)</f>
        <v>0</v>
      </c>
      <c r="BJ129" s="5" t="s">
        <v>8</v>
      </c>
      <c r="BK129" s="88">
        <f>ROUND($L$129*$K$129,2)</f>
        <v>0</v>
      </c>
      <c r="BL129" s="5" t="s">
        <v>83</v>
      </c>
      <c r="BM129" s="5" t="s">
        <v>161</v>
      </c>
    </row>
    <row r="130" spans="2:65" s="5" customFormat="1" ht="15.75" customHeight="1">
      <c r="B130" s="16"/>
      <c r="C130" s="81">
        <v>7</v>
      </c>
      <c r="D130" s="81" t="s">
        <v>79</v>
      </c>
      <c r="E130" s="82" t="s">
        <v>162</v>
      </c>
      <c r="F130" s="131" t="s">
        <v>163</v>
      </c>
      <c r="G130" s="97"/>
      <c r="H130" s="97"/>
      <c r="I130" s="97"/>
      <c r="J130" s="83" t="s">
        <v>100</v>
      </c>
      <c r="K130" s="84">
        <v>2.7</v>
      </c>
      <c r="L130" s="98"/>
      <c r="M130" s="97"/>
      <c r="N130" s="98">
        <f>ROUND($L$130*$K$130,2)</f>
        <v>0</v>
      </c>
      <c r="O130" s="97"/>
      <c r="P130" s="97"/>
      <c r="Q130" s="97"/>
      <c r="R130" s="17"/>
      <c r="T130" s="85"/>
      <c r="U130" s="20" t="s">
        <v>21</v>
      </c>
      <c r="V130" s="86">
        <v>0.026</v>
      </c>
      <c r="W130" s="86">
        <f>$V$130*$K$130</f>
        <v>0.0702</v>
      </c>
      <c r="X130" s="86">
        <v>0</v>
      </c>
      <c r="Y130" s="86">
        <f>$X$130*$K$130</f>
        <v>0</v>
      </c>
      <c r="Z130" s="86">
        <v>0</v>
      </c>
      <c r="AA130" s="87">
        <f>$Z$130*$K$130</f>
        <v>0</v>
      </c>
      <c r="AR130" s="5" t="s">
        <v>83</v>
      </c>
      <c r="AT130" s="5" t="s">
        <v>79</v>
      </c>
      <c r="AU130" s="5" t="s">
        <v>39</v>
      </c>
      <c r="AY130" s="5" t="s">
        <v>78</v>
      </c>
      <c r="BE130" s="88">
        <f>IF($U$130="základní",$N$130,0)</f>
        <v>0</v>
      </c>
      <c r="BF130" s="88">
        <f>IF($U$130="snížená",$N$130,0)</f>
        <v>0</v>
      </c>
      <c r="BG130" s="88">
        <f>IF($U$130="zákl. přenesená",$N$130,0)</f>
        <v>0</v>
      </c>
      <c r="BH130" s="88">
        <f>IF($U$130="sníž. přenesená",$N$130,0)</f>
        <v>0</v>
      </c>
      <c r="BI130" s="88">
        <f>IF($U$130="nulová",$N$130,0)</f>
        <v>0</v>
      </c>
      <c r="BJ130" s="5" t="s">
        <v>8</v>
      </c>
      <c r="BK130" s="88">
        <f>ROUND($L$130*$K$130,2)</f>
        <v>0</v>
      </c>
      <c r="BL130" s="5" t="s">
        <v>83</v>
      </c>
      <c r="BM130" s="5" t="s">
        <v>164</v>
      </c>
    </row>
    <row r="131" spans="2:65" s="5" customFormat="1" ht="15.75" customHeight="1">
      <c r="B131" s="16"/>
      <c r="C131" s="81">
        <v>8</v>
      </c>
      <c r="D131" s="81" t="s">
        <v>79</v>
      </c>
      <c r="E131" s="82" t="s">
        <v>98</v>
      </c>
      <c r="F131" s="131" t="s">
        <v>99</v>
      </c>
      <c r="G131" s="97"/>
      <c r="H131" s="97"/>
      <c r="I131" s="97"/>
      <c r="J131" s="83" t="s">
        <v>100</v>
      </c>
      <c r="K131" s="84">
        <v>3</v>
      </c>
      <c r="L131" s="98"/>
      <c r="M131" s="97"/>
      <c r="N131" s="98">
        <f>ROUND($L$131*$K$131,2)</f>
        <v>0</v>
      </c>
      <c r="O131" s="97"/>
      <c r="P131" s="97"/>
      <c r="Q131" s="97"/>
      <c r="R131" s="17"/>
      <c r="T131" s="85"/>
      <c r="U131" s="20" t="s">
        <v>21</v>
      </c>
      <c r="V131" s="86">
        <v>0.026</v>
      </c>
      <c r="W131" s="86">
        <f>$V$131*$K$131</f>
        <v>0.078</v>
      </c>
      <c r="X131" s="86">
        <v>0</v>
      </c>
      <c r="Y131" s="86">
        <f>$X$131*$K$131</f>
        <v>0</v>
      </c>
      <c r="Z131" s="86">
        <v>0</v>
      </c>
      <c r="AA131" s="87">
        <f>$Z$131*$K$131</f>
        <v>0</v>
      </c>
      <c r="AR131" s="5" t="s">
        <v>83</v>
      </c>
      <c r="AT131" s="5" t="s">
        <v>79</v>
      </c>
      <c r="AU131" s="5" t="s">
        <v>39</v>
      </c>
      <c r="AY131" s="5" t="s">
        <v>78</v>
      </c>
      <c r="BE131" s="88">
        <f>IF($U$131="základní",$N$131,0)</f>
        <v>0</v>
      </c>
      <c r="BF131" s="88">
        <f>IF($U$131="snížená",$N$131,0)</f>
        <v>0</v>
      </c>
      <c r="BG131" s="88">
        <f>IF($U$131="zákl. přenesená",$N$131,0)</f>
        <v>0</v>
      </c>
      <c r="BH131" s="88">
        <f>IF($U$131="sníž. přenesená",$N$131,0)</f>
        <v>0</v>
      </c>
      <c r="BI131" s="88">
        <f>IF($U$131="nulová",$N$131,0)</f>
        <v>0</v>
      </c>
      <c r="BJ131" s="5" t="s">
        <v>8</v>
      </c>
      <c r="BK131" s="88">
        <f>ROUND($L$131*$K$131,2)</f>
        <v>0</v>
      </c>
      <c r="BL131" s="5" t="s">
        <v>83</v>
      </c>
      <c r="BM131" s="5" t="s">
        <v>101</v>
      </c>
    </row>
    <row r="132" spans="2:65" s="5" customFormat="1" ht="15.75" customHeight="1">
      <c r="B132" s="16"/>
      <c r="C132" s="81">
        <v>9</v>
      </c>
      <c r="D132" s="81" t="s">
        <v>79</v>
      </c>
      <c r="E132" s="82" t="s">
        <v>102</v>
      </c>
      <c r="F132" s="131" t="s">
        <v>103</v>
      </c>
      <c r="G132" s="97"/>
      <c r="H132" s="97"/>
      <c r="I132" s="97"/>
      <c r="J132" s="83" t="s">
        <v>100</v>
      </c>
      <c r="K132" s="84">
        <v>3</v>
      </c>
      <c r="L132" s="98"/>
      <c r="M132" s="97"/>
      <c r="N132" s="98">
        <f>ROUND($L$132*$K$132,2)</f>
        <v>0</v>
      </c>
      <c r="O132" s="97"/>
      <c r="P132" s="97"/>
      <c r="Q132" s="97"/>
      <c r="R132" s="17"/>
      <c r="T132" s="85"/>
      <c r="U132" s="20" t="s">
        <v>21</v>
      </c>
      <c r="V132" s="86">
        <v>0.026</v>
      </c>
      <c r="W132" s="86">
        <f>$V$132*$K$132</f>
        <v>0.078</v>
      </c>
      <c r="X132" s="86">
        <v>0</v>
      </c>
      <c r="Y132" s="86">
        <f>$X$132*$K$132</f>
        <v>0</v>
      </c>
      <c r="Z132" s="86">
        <v>0</v>
      </c>
      <c r="AA132" s="87">
        <f>$Z$132*$K$132</f>
        <v>0</v>
      </c>
      <c r="AR132" s="5" t="s">
        <v>83</v>
      </c>
      <c r="AT132" s="5" t="s">
        <v>79</v>
      </c>
      <c r="AU132" s="5" t="s">
        <v>39</v>
      </c>
      <c r="AY132" s="5" t="s">
        <v>78</v>
      </c>
      <c r="BE132" s="88">
        <f>IF($U$132="základní",$N$132,0)</f>
        <v>0</v>
      </c>
      <c r="BF132" s="88">
        <f>IF($U$132="snížená",$N$132,0)</f>
        <v>0</v>
      </c>
      <c r="BG132" s="88">
        <f>IF($U$132="zákl. přenesená",$N$132,0)</f>
        <v>0</v>
      </c>
      <c r="BH132" s="88">
        <f>IF($U$132="sníž. přenesená",$N$132,0)</f>
        <v>0</v>
      </c>
      <c r="BI132" s="88">
        <f>IF($U$132="nulová",$N$132,0)</f>
        <v>0</v>
      </c>
      <c r="BJ132" s="5" t="s">
        <v>8</v>
      </c>
      <c r="BK132" s="88">
        <f>ROUND($L$132*$K$132,2)</f>
        <v>0</v>
      </c>
      <c r="BL132" s="5" t="s">
        <v>83</v>
      </c>
      <c r="BM132" s="5" t="s">
        <v>104</v>
      </c>
    </row>
    <row r="133" spans="2:65" s="5" customFormat="1" ht="15.75" customHeight="1">
      <c r="B133" s="16"/>
      <c r="C133" s="81">
        <v>10</v>
      </c>
      <c r="D133" s="81" t="s">
        <v>79</v>
      </c>
      <c r="E133" s="82" t="s">
        <v>105</v>
      </c>
      <c r="F133" s="131" t="s">
        <v>170</v>
      </c>
      <c r="G133" s="97"/>
      <c r="H133" s="97"/>
      <c r="I133" s="97"/>
      <c r="J133" s="83" t="s">
        <v>100</v>
      </c>
      <c r="K133" s="84">
        <v>3</v>
      </c>
      <c r="L133" s="98"/>
      <c r="M133" s="97"/>
      <c r="N133" s="98">
        <f>ROUND($L$133*$K$133,2)</f>
        <v>0</v>
      </c>
      <c r="O133" s="97"/>
      <c r="P133" s="97"/>
      <c r="Q133" s="97"/>
      <c r="R133" s="17"/>
      <c r="T133" s="85"/>
      <c r="U133" s="20" t="s">
        <v>21</v>
      </c>
      <c r="V133" s="86">
        <v>1.396</v>
      </c>
      <c r="W133" s="86">
        <f>$V$133*$K$133</f>
        <v>4.188</v>
      </c>
      <c r="X133" s="86">
        <v>0.1837</v>
      </c>
      <c r="Y133" s="86">
        <f>$X$133*$K$133</f>
        <v>0.5511</v>
      </c>
      <c r="Z133" s="86">
        <v>0</v>
      </c>
      <c r="AA133" s="87">
        <f>$Z$133*$K$133</f>
        <v>0</v>
      </c>
      <c r="AR133" s="5" t="s">
        <v>83</v>
      </c>
      <c r="AT133" s="5" t="s">
        <v>79</v>
      </c>
      <c r="AU133" s="5" t="s">
        <v>39</v>
      </c>
      <c r="AY133" s="5" t="s">
        <v>78</v>
      </c>
      <c r="BE133" s="88">
        <f>IF($U$133="základní",$N$133,0)</f>
        <v>0</v>
      </c>
      <c r="BF133" s="88">
        <f>IF($U$133="snížená",$N$133,0)</f>
        <v>0</v>
      </c>
      <c r="BG133" s="88">
        <f>IF($U$133="zákl. přenesená",$N$133,0)</f>
        <v>0</v>
      </c>
      <c r="BH133" s="88">
        <f>IF($U$133="sníž. přenesená",$N$133,0)</f>
        <v>0</v>
      </c>
      <c r="BI133" s="88">
        <f>IF($U$133="nulová",$N$133,0)</f>
        <v>0</v>
      </c>
      <c r="BJ133" s="5" t="s">
        <v>8</v>
      </c>
      <c r="BK133" s="88">
        <f>ROUND($L$133*$K$133,2)</f>
        <v>0</v>
      </c>
      <c r="BL133" s="5" t="s">
        <v>83</v>
      </c>
      <c r="BM133" s="5" t="s">
        <v>106</v>
      </c>
    </row>
    <row r="134" spans="2:65" s="5" customFormat="1" ht="15.75" customHeight="1">
      <c r="B134" s="16"/>
      <c r="C134" s="89">
        <v>11</v>
      </c>
      <c r="D134" s="89" t="s">
        <v>107</v>
      </c>
      <c r="E134" s="90" t="s">
        <v>108</v>
      </c>
      <c r="F134" s="101" t="s">
        <v>109</v>
      </c>
      <c r="G134" s="102"/>
      <c r="H134" s="102"/>
      <c r="I134" s="102"/>
      <c r="J134" s="91" t="s">
        <v>100</v>
      </c>
      <c r="K134" s="92">
        <v>4</v>
      </c>
      <c r="L134" s="103"/>
      <c r="M134" s="102"/>
      <c r="N134" s="103">
        <f>ROUND($L$134*$K$134,2)</f>
        <v>0</v>
      </c>
      <c r="O134" s="97"/>
      <c r="P134" s="97"/>
      <c r="Q134" s="97"/>
      <c r="R134" s="17"/>
      <c r="T134" s="85"/>
      <c r="U134" s="20" t="s">
        <v>21</v>
      </c>
      <c r="V134" s="86">
        <v>0</v>
      </c>
      <c r="W134" s="86">
        <f>$V$134*$K$134</f>
        <v>0</v>
      </c>
      <c r="X134" s="86">
        <v>0.14</v>
      </c>
      <c r="Y134" s="86">
        <f>$X$134*$K$134</f>
        <v>0.56</v>
      </c>
      <c r="Z134" s="86">
        <v>0</v>
      </c>
      <c r="AA134" s="87">
        <f>$Z$134*$K$134</f>
        <v>0</v>
      </c>
      <c r="AR134" s="5" t="s">
        <v>110</v>
      </c>
      <c r="AT134" s="5" t="s">
        <v>107</v>
      </c>
      <c r="AU134" s="5" t="s">
        <v>39</v>
      </c>
      <c r="AY134" s="5" t="s">
        <v>78</v>
      </c>
      <c r="BE134" s="88">
        <f>IF($U$134="základní",$N$134,0)</f>
        <v>0</v>
      </c>
      <c r="BF134" s="88">
        <f>IF($U$134="snížená",$N$134,0)</f>
        <v>0</v>
      </c>
      <c r="BG134" s="88">
        <f>IF($U$134="zákl. přenesená",$N$134,0)</f>
        <v>0</v>
      </c>
      <c r="BH134" s="88">
        <f>IF($U$134="sníž. přenesená",$N$134,0)</f>
        <v>0</v>
      </c>
      <c r="BI134" s="88">
        <f>IF($U$134="nulová",$N$134,0)</f>
        <v>0</v>
      </c>
      <c r="BJ134" s="5" t="s">
        <v>8</v>
      </c>
      <c r="BK134" s="88">
        <f>ROUND($L$134*$K$134,2)</f>
        <v>0</v>
      </c>
      <c r="BL134" s="5" t="s">
        <v>83</v>
      </c>
      <c r="BM134" s="5" t="s">
        <v>111</v>
      </c>
    </row>
    <row r="135" spans="2:65" s="5" customFormat="1" ht="30.75" customHeight="1">
      <c r="B135" s="16"/>
      <c r="C135" s="81">
        <v>12</v>
      </c>
      <c r="D135" s="81" t="s">
        <v>79</v>
      </c>
      <c r="E135" s="82" t="s">
        <v>112</v>
      </c>
      <c r="F135" s="131" t="s">
        <v>113</v>
      </c>
      <c r="G135" s="97"/>
      <c r="H135" s="97"/>
      <c r="I135" s="97"/>
      <c r="J135" s="83" t="s">
        <v>114</v>
      </c>
      <c r="K135" s="84">
        <v>4.6</v>
      </c>
      <c r="L135" s="98"/>
      <c r="M135" s="97"/>
      <c r="N135" s="98">
        <f>ROUND($L$135*$K$135,2)</f>
        <v>0</v>
      </c>
      <c r="O135" s="97"/>
      <c r="P135" s="97"/>
      <c r="Q135" s="97"/>
      <c r="R135" s="17"/>
      <c r="T135" s="85"/>
      <c r="U135" s="20" t="s">
        <v>21</v>
      </c>
      <c r="V135" s="86">
        <v>0.281</v>
      </c>
      <c r="W135" s="86">
        <f>$V$135*$K$135</f>
        <v>1.2926</v>
      </c>
      <c r="X135" s="86">
        <v>0.14321</v>
      </c>
      <c r="Y135" s="86">
        <f>$X$135*$K$135</f>
        <v>0.658766</v>
      </c>
      <c r="Z135" s="86">
        <v>0</v>
      </c>
      <c r="AA135" s="87">
        <f>$Z$135*$K$135</f>
        <v>0</v>
      </c>
      <c r="AR135" s="5" t="s">
        <v>83</v>
      </c>
      <c r="AT135" s="5" t="s">
        <v>79</v>
      </c>
      <c r="AU135" s="5" t="s">
        <v>39</v>
      </c>
      <c r="AY135" s="5" t="s">
        <v>78</v>
      </c>
      <c r="BE135" s="88">
        <f>IF($U$135="základní",$N$135,0)</f>
        <v>0</v>
      </c>
      <c r="BF135" s="88">
        <f>IF($U$135="snížená",$N$135,0)</f>
        <v>0</v>
      </c>
      <c r="BG135" s="88">
        <f>IF($U$135="zákl. přenesená",$N$135,0)</f>
        <v>0</v>
      </c>
      <c r="BH135" s="88">
        <f>IF($U$135="sníž. přenesená",$N$135,0)</f>
        <v>0</v>
      </c>
      <c r="BI135" s="88">
        <f>IF($U$135="nulová",$N$135,0)</f>
        <v>0</v>
      </c>
      <c r="BJ135" s="5" t="s">
        <v>8</v>
      </c>
      <c r="BK135" s="88">
        <f>ROUND($L$135*$K$135,2)</f>
        <v>0</v>
      </c>
      <c r="BL135" s="5" t="s">
        <v>83</v>
      </c>
      <c r="BM135" s="5" t="s">
        <v>115</v>
      </c>
    </row>
    <row r="136" spans="2:65" s="5" customFormat="1" ht="15.75" customHeight="1">
      <c r="B136" s="16"/>
      <c r="C136" s="89">
        <v>13</v>
      </c>
      <c r="D136" s="89" t="s">
        <v>107</v>
      </c>
      <c r="E136" s="90" t="s">
        <v>116</v>
      </c>
      <c r="F136" s="101" t="s">
        <v>117</v>
      </c>
      <c r="G136" s="102"/>
      <c r="H136" s="102"/>
      <c r="I136" s="102"/>
      <c r="J136" s="91" t="s">
        <v>93</v>
      </c>
      <c r="K136" s="92">
        <v>6</v>
      </c>
      <c r="L136" s="103"/>
      <c r="M136" s="102"/>
      <c r="N136" s="103">
        <f>ROUND($L$136*$K$136,2)</f>
        <v>0</v>
      </c>
      <c r="O136" s="97"/>
      <c r="P136" s="97"/>
      <c r="Q136" s="97"/>
      <c r="R136" s="17"/>
      <c r="T136" s="85"/>
      <c r="U136" s="20" t="s">
        <v>21</v>
      </c>
      <c r="V136" s="86">
        <v>0</v>
      </c>
      <c r="W136" s="86">
        <f>$V$136*$K$136</f>
        <v>0</v>
      </c>
      <c r="X136" s="86">
        <v>0.058</v>
      </c>
      <c r="Y136" s="86">
        <f>$X$136*$K$136</f>
        <v>0.34800000000000003</v>
      </c>
      <c r="Z136" s="86">
        <v>0</v>
      </c>
      <c r="AA136" s="87">
        <f>$Z$136*$K$136</f>
        <v>0</v>
      </c>
      <c r="AR136" s="5" t="s">
        <v>110</v>
      </c>
      <c r="AT136" s="5" t="s">
        <v>107</v>
      </c>
      <c r="AU136" s="5" t="s">
        <v>39</v>
      </c>
      <c r="AY136" s="5" t="s">
        <v>78</v>
      </c>
      <c r="BE136" s="88">
        <f>IF($U$136="základní",$N$136,0)</f>
        <v>0</v>
      </c>
      <c r="BF136" s="88">
        <f>IF($U$136="snížená",$N$136,0)</f>
        <v>0</v>
      </c>
      <c r="BG136" s="88">
        <f>IF($U$136="zákl. přenesená",$N$136,0)</f>
        <v>0</v>
      </c>
      <c r="BH136" s="88">
        <f>IF($U$136="sníž. přenesená",$N$136,0)</f>
        <v>0</v>
      </c>
      <c r="BI136" s="88">
        <f>IF($U$136="nulová",$N$136,0)</f>
        <v>0</v>
      </c>
      <c r="BJ136" s="5" t="s">
        <v>8</v>
      </c>
      <c r="BK136" s="88">
        <f>ROUND($L$136*$K$136,2)</f>
        <v>0</v>
      </c>
      <c r="BL136" s="5" t="s">
        <v>83</v>
      </c>
      <c r="BM136" s="5" t="s">
        <v>118</v>
      </c>
    </row>
    <row r="137" spans="2:63" s="71" customFormat="1" ht="30.75" customHeight="1">
      <c r="B137" s="72"/>
      <c r="D137" s="80" t="s">
        <v>56</v>
      </c>
      <c r="E137" s="80"/>
      <c r="F137" s="80"/>
      <c r="G137" s="80"/>
      <c r="H137" s="80"/>
      <c r="I137" s="80"/>
      <c r="J137" s="80"/>
      <c r="K137" s="80"/>
      <c r="L137" s="80"/>
      <c r="M137" s="80"/>
      <c r="N137" s="99">
        <f>$BK$137</f>
        <v>0</v>
      </c>
      <c r="O137" s="100"/>
      <c r="P137" s="100"/>
      <c r="Q137" s="100"/>
      <c r="R137" s="75"/>
      <c r="T137" s="76"/>
      <c r="W137" s="77">
        <f>SUM($W$138:$W$140)</f>
        <v>3.6450000000000005</v>
      </c>
      <c r="Y137" s="77">
        <f>SUM($Y$138:$Y$140)</f>
        <v>0.2358</v>
      </c>
      <c r="AA137" s="78">
        <f>SUM($AA$138:$AA$140)</f>
        <v>0</v>
      </c>
      <c r="AR137" s="74" t="s">
        <v>8</v>
      </c>
      <c r="AT137" s="74" t="s">
        <v>37</v>
      </c>
      <c r="AU137" s="74" t="s">
        <v>8</v>
      </c>
      <c r="AY137" s="74" t="s">
        <v>78</v>
      </c>
      <c r="BK137" s="79">
        <f>SUM($BK$138:$BK$140)</f>
        <v>0</v>
      </c>
    </row>
    <row r="138" spans="2:65" s="5" customFormat="1" ht="15.75" customHeight="1">
      <c r="B138" s="16"/>
      <c r="C138" s="81">
        <v>14</v>
      </c>
      <c r="D138" s="81" t="s">
        <v>79</v>
      </c>
      <c r="E138" s="82" t="s">
        <v>119</v>
      </c>
      <c r="F138" s="131" t="s">
        <v>120</v>
      </c>
      <c r="G138" s="97"/>
      <c r="H138" s="97"/>
      <c r="I138" s="97"/>
      <c r="J138" s="83" t="s">
        <v>100</v>
      </c>
      <c r="K138" s="84">
        <v>2</v>
      </c>
      <c r="L138" s="98"/>
      <c r="M138" s="97"/>
      <c r="N138" s="98">
        <f>ROUND($L$138*$K$138,2)</f>
        <v>0</v>
      </c>
      <c r="O138" s="97"/>
      <c r="P138" s="97"/>
      <c r="Q138" s="97"/>
      <c r="R138" s="17"/>
      <c r="T138" s="85"/>
      <c r="U138" s="20" t="s">
        <v>21</v>
      </c>
      <c r="V138" s="86">
        <v>0.405</v>
      </c>
      <c r="W138" s="86">
        <f>$V$138*$K$138</f>
        <v>0.81</v>
      </c>
      <c r="X138" s="86">
        <v>0.0262</v>
      </c>
      <c r="Y138" s="86">
        <f>$X$138*$K$138</f>
        <v>0.0524</v>
      </c>
      <c r="Z138" s="86">
        <v>0</v>
      </c>
      <c r="AA138" s="87">
        <f>$Z$138*$K$138</f>
        <v>0</v>
      </c>
      <c r="AR138" s="5" t="s">
        <v>83</v>
      </c>
      <c r="AT138" s="5" t="s">
        <v>79</v>
      </c>
      <c r="AU138" s="5" t="s">
        <v>39</v>
      </c>
      <c r="AY138" s="5" t="s">
        <v>78</v>
      </c>
      <c r="BE138" s="88">
        <f>IF($U$138="základní",$N$138,0)</f>
        <v>0</v>
      </c>
      <c r="BF138" s="88">
        <f>IF($U$138="snížená",$N$138,0)</f>
        <v>0</v>
      </c>
      <c r="BG138" s="88">
        <f>IF($U$138="zákl. přenesená",$N$138,0)</f>
        <v>0</v>
      </c>
      <c r="BH138" s="88">
        <f>IF($U$138="sníž. přenesená",$N$138,0)</f>
        <v>0</v>
      </c>
      <c r="BI138" s="88">
        <f>IF($U$138="nulová",$N$138,0)</f>
        <v>0</v>
      </c>
      <c r="BJ138" s="5" t="s">
        <v>8</v>
      </c>
      <c r="BK138" s="88">
        <f>ROUND($L$138*$K$138,2)</f>
        <v>0</v>
      </c>
      <c r="BL138" s="5" t="s">
        <v>83</v>
      </c>
      <c r="BM138" s="5" t="s">
        <v>121</v>
      </c>
    </row>
    <row r="139" spans="2:65" s="5" customFormat="1" ht="15.75" customHeight="1">
      <c r="B139" s="16"/>
      <c r="C139" s="81">
        <v>15</v>
      </c>
      <c r="D139" s="81" t="s">
        <v>79</v>
      </c>
      <c r="E139" s="82" t="s">
        <v>122</v>
      </c>
      <c r="F139" s="131" t="s">
        <v>123</v>
      </c>
      <c r="G139" s="97"/>
      <c r="H139" s="97"/>
      <c r="I139" s="97"/>
      <c r="J139" s="83" t="s">
        <v>100</v>
      </c>
      <c r="K139" s="84">
        <v>2</v>
      </c>
      <c r="L139" s="98"/>
      <c r="M139" s="97"/>
      <c r="N139" s="98">
        <f>ROUND($L$139*$K$139,2)</f>
        <v>0</v>
      </c>
      <c r="O139" s="97"/>
      <c r="P139" s="97"/>
      <c r="Q139" s="97"/>
      <c r="R139" s="17"/>
      <c r="T139" s="85"/>
      <c r="U139" s="20" t="s">
        <v>21</v>
      </c>
      <c r="V139" s="86">
        <v>0.405</v>
      </c>
      <c r="W139" s="86">
        <f>$V$139*$K$139</f>
        <v>0.81</v>
      </c>
      <c r="X139" s="86">
        <v>0.0262</v>
      </c>
      <c r="Y139" s="86">
        <f>$X$139*$K$139</f>
        <v>0.0524</v>
      </c>
      <c r="Z139" s="86">
        <v>0</v>
      </c>
      <c r="AA139" s="87">
        <f>$Z$139*$K$139</f>
        <v>0</v>
      </c>
      <c r="AR139" s="5" t="s">
        <v>83</v>
      </c>
      <c r="AT139" s="5" t="s">
        <v>79</v>
      </c>
      <c r="AU139" s="5" t="s">
        <v>39</v>
      </c>
      <c r="AY139" s="5" t="s">
        <v>78</v>
      </c>
      <c r="BE139" s="88">
        <f>IF($U$139="základní",$N$139,0)</f>
        <v>0</v>
      </c>
      <c r="BF139" s="88">
        <f>IF($U$139="snížená",$N$139,0)</f>
        <v>0</v>
      </c>
      <c r="BG139" s="88">
        <f>IF($U$139="zákl. přenesená",$N$139,0)</f>
        <v>0</v>
      </c>
      <c r="BH139" s="88">
        <f>IF($U$139="sníž. přenesená",$N$139,0)</f>
        <v>0</v>
      </c>
      <c r="BI139" s="88">
        <f>IF($U$139="nulová",$N$139,0)</f>
        <v>0</v>
      </c>
      <c r="BJ139" s="5" t="s">
        <v>8</v>
      </c>
      <c r="BK139" s="88">
        <f>ROUND($L$139*$K$139,2)</f>
        <v>0</v>
      </c>
      <c r="BL139" s="5" t="s">
        <v>83</v>
      </c>
      <c r="BM139" s="5" t="s">
        <v>124</v>
      </c>
    </row>
    <row r="140" spans="2:65" s="5" customFormat="1" ht="15.75" customHeight="1">
      <c r="B140" s="16"/>
      <c r="C140" s="81">
        <v>16</v>
      </c>
      <c r="D140" s="81" t="s">
        <v>79</v>
      </c>
      <c r="E140" s="82" t="s">
        <v>125</v>
      </c>
      <c r="F140" s="131" t="s">
        <v>126</v>
      </c>
      <c r="G140" s="97"/>
      <c r="H140" s="97"/>
      <c r="I140" s="97"/>
      <c r="J140" s="83" t="s">
        <v>93</v>
      </c>
      <c r="K140" s="84">
        <v>5</v>
      </c>
      <c r="L140" s="98"/>
      <c r="M140" s="97"/>
      <c r="N140" s="98">
        <f>ROUND($L$140*$K$140,2)</f>
        <v>0</v>
      </c>
      <c r="O140" s="97"/>
      <c r="P140" s="97"/>
      <c r="Q140" s="97"/>
      <c r="R140" s="17"/>
      <c r="T140" s="85"/>
      <c r="U140" s="20" t="s">
        <v>21</v>
      </c>
      <c r="V140" s="86">
        <v>0.405</v>
      </c>
      <c r="W140" s="86">
        <f>$V$140*$K$140</f>
        <v>2.0250000000000004</v>
      </c>
      <c r="X140" s="86">
        <v>0.0262</v>
      </c>
      <c r="Y140" s="86">
        <f>$X$140*$K$140</f>
        <v>0.131</v>
      </c>
      <c r="Z140" s="86">
        <v>0</v>
      </c>
      <c r="AA140" s="87">
        <f>$Z$140*$K$140</f>
        <v>0</v>
      </c>
      <c r="AR140" s="5" t="s">
        <v>83</v>
      </c>
      <c r="AT140" s="5" t="s">
        <v>79</v>
      </c>
      <c r="AU140" s="5" t="s">
        <v>39</v>
      </c>
      <c r="AY140" s="5" t="s">
        <v>78</v>
      </c>
      <c r="BE140" s="88">
        <f>IF($U$140="základní",$N$140,0)</f>
        <v>0</v>
      </c>
      <c r="BF140" s="88">
        <f>IF($U$140="snížená",$N$140,0)</f>
        <v>0</v>
      </c>
      <c r="BG140" s="88">
        <f>IF($U$140="zákl. přenesená",$N$140,0)</f>
        <v>0</v>
      </c>
      <c r="BH140" s="88">
        <f>IF($U$140="sníž. přenesená",$N$140,0)</f>
        <v>0</v>
      </c>
      <c r="BI140" s="88">
        <f>IF($U$140="nulová",$N$140,0)</f>
        <v>0</v>
      </c>
      <c r="BJ140" s="5" t="s">
        <v>8</v>
      </c>
      <c r="BK140" s="88">
        <f>ROUND($L$140*$K$140,2)</f>
        <v>0</v>
      </c>
      <c r="BL140" s="5" t="s">
        <v>83</v>
      </c>
      <c r="BM140" s="5" t="s">
        <v>127</v>
      </c>
    </row>
    <row r="141" spans="2:63" s="71" customFormat="1" ht="30.75" customHeight="1">
      <c r="B141" s="72"/>
      <c r="D141" s="80" t="s">
        <v>57</v>
      </c>
      <c r="E141" s="80"/>
      <c r="F141" s="80"/>
      <c r="G141" s="80"/>
      <c r="H141" s="80"/>
      <c r="I141" s="80"/>
      <c r="J141" s="80"/>
      <c r="K141" s="80"/>
      <c r="L141" s="80"/>
      <c r="M141" s="80"/>
      <c r="N141" s="99">
        <f>$BK$141</f>
        <v>0</v>
      </c>
      <c r="O141" s="100"/>
      <c r="P141" s="100"/>
      <c r="Q141" s="100"/>
      <c r="R141" s="75"/>
      <c r="T141" s="76"/>
      <c r="W141" s="77">
        <f>SUM($W$142:$W$143)</f>
        <v>15.19</v>
      </c>
      <c r="Y141" s="77">
        <f>SUM($Y$142:$Y$143)</f>
        <v>0.00686</v>
      </c>
      <c r="AA141" s="78">
        <f>SUM($AA$142:$AA$143)</f>
        <v>0</v>
      </c>
      <c r="AR141" s="74" t="s">
        <v>8</v>
      </c>
      <c r="AT141" s="74" t="s">
        <v>37</v>
      </c>
      <c r="AU141" s="74" t="s">
        <v>8</v>
      </c>
      <c r="AY141" s="74" t="s">
        <v>78</v>
      </c>
      <c r="BK141" s="79">
        <f>SUM($BK$142:$BK$143)</f>
        <v>0</v>
      </c>
    </row>
    <row r="142" spans="2:65" s="5" customFormat="1" ht="32.25" customHeight="1">
      <c r="B142" s="16"/>
      <c r="C142" s="81">
        <v>17</v>
      </c>
      <c r="D142" s="81" t="s">
        <v>79</v>
      </c>
      <c r="E142" s="82" t="s">
        <v>128</v>
      </c>
      <c r="F142" s="131" t="s">
        <v>129</v>
      </c>
      <c r="G142" s="97"/>
      <c r="H142" s="97"/>
      <c r="I142" s="97"/>
      <c r="J142" s="83" t="s">
        <v>100</v>
      </c>
      <c r="K142" s="84">
        <v>42</v>
      </c>
      <c r="L142" s="98"/>
      <c r="M142" s="97"/>
      <c r="N142" s="98">
        <f>ROUND($L$142*$K$142,2)</f>
        <v>0</v>
      </c>
      <c r="O142" s="97"/>
      <c r="P142" s="97"/>
      <c r="Q142" s="97"/>
      <c r="R142" s="17"/>
      <c r="T142" s="85"/>
      <c r="U142" s="20" t="s">
        <v>21</v>
      </c>
      <c r="V142" s="86">
        <v>0.105</v>
      </c>
      <c r="W142" s="86">
        <f>$V$142*$K$142</f>
        <v>4.41</v>
      </c>
      <c r="X142" s="86">
        <v>0.00013</v>
      </c>
      <c r="Y142" s="86">
        <f>$X$142*$K$142</f>
        <v>0.00546</v>
      </c>
      <c r="Z142" s="86">
        <v>0</v>
      </c>
      <c r="AA142" s="87">
        <f>$Z$142*$K$142</f>
        <v>0</v>
      </c>
      <c r="AR142" s="5" t="s">
        <v>83</v>
      </c>
      <c r="AT142" s="5" t="s">
        <v>79</v>
      </c>
      <c r="AU142" s="5" t="s">
        <v>39</v>
      </c>
      <c r="AY142" s="5" t="s">
        <v>78</v>
      </c>
      <c r="BE142" s="88">
        <f>IF($U$142="základní",$N$142,0)</f>
        <v>0</v>
      </c>
      <c r="BF142" s="88">
        <f>IF($U$142="snížená",$N$142,0)</f>
        <v>0</v>
      </c>
      <c r="BG142" s="88">
        <f>IF($U$142="zákl. přenesená",$N$142,0)</f>
        <v>0</v>
      </c>
      <c r="BH142" s="88">
        <f>IF($U$142="sníž. přenesená",$N$142,0)</f>
        <v>0</v>
      </c>
      <c r="BI142" s="88">
        <f>IF($U$142="nulová",$N$142,0)</f>
        <v>0</v>
      </c>
      <c r="BJ142" s="5" t="s">
        <v>8</v>
      </c>
      <c r="BK142" s="88">
        <f>ROUND($L$142*$K$142,2)</f>
        <v>0</v>
      </c>
      <c r="BL142" s="5" t="s">
        <v>83</v>
      </c>
      <c r="BM142" s="5" t="s">
        <v>130</v>
      </c>
    </row>
    <row r="143" spans="2:65" s="5" customFormat="1" ht="27" customHeight="1">
      <c r="B143" s="16"/>
      <c r="C143" s="81">
        <v>18</v>
      </c>
      <c r="D143" s="81" t="s">
        <v>79</v>
      </c>
      <c r="E143" s="82" t="s">
        <v>131</v>
      </c>
      <c r="F143" s="131" t="s">
        <v>132</v>
      </c>
      <c r="G143" s="97"/>
      <c r="H143" s="97"/>
      <c r="I143" s="97"/>
      <c r="J143" s="83" t="s">
        <v>100</v>
      </c>
      <c r="K143" s="84">
        <v>35</v>
      </c>
      <c r="L143" s="98"/>
      <c r="M143" s="97"/>
      <c r="N143" s="98">
        <f>ROUND($L$143*$K$143,2)</f>
        <v>0</v>
      </c>
      <c r="O143" s="97"/>
      <c r="P143" s="97"/>
      <c r="Q143" s="97"/>
      <c r="R143" s="17"/>
      <c r="T143" s="85"/>
      <c r="U143" s="20" t="s">
        <v>21</v>
      </c>
      <c r="V143" s="86">
        <v>0.308</v>
      </c>
      <c r="W143" s="86">
        <f>$V$143*$K$143</f>
        <v>10.78</v>
      </c>
      <c r="X143" s="86">
        <v>4E-05</v>
      </c>
      <c r="Y143" s="86">
        <f>$X$143*$K$143</f>
        <v>0.0014000000000000002</v>
      </c>
      <c r="Z143" s="86">
        <v>0</v>
      </c>
      <c r="AA143" s="87">
        <f>$Z$143*$K$143</f>
        <v>0</v>
      </c>
      <c r="AR143" s="5" t="s">
        <v>83</v>
      </c>
      <c r="AT143" s="5" t="s">
        <v>79</v>
      </c>
      <c r="AU143" s="5" t="s">
        <v>39</v>
      </c>
      <c r="AY143" s="5" t="s">
        <v>78</v>
      </c>
      <c r="BE143" s="88">
        <f>IF($U$143="základní",$N$143,0)</f>
        <v>0</v>
      </c>
      <c r="BF143" s="88">
        <f>IF($U$143="snížená",$N$143,0)</f>
        <v>0</v>
      </c>
      <c r="BG143" s="88">
        <f>IF($U$143="zákl. přenesená",$N$143,0)</f>
        <v>0</v>
      </c>
      <c r="BH143" s="88">
        <f>IF($U$143="sníž. přenesená",$N$143,0)</f>
        <v>0</v>
      </c>
      <c r="BI143" s="88">
        <f>IF($U$143="nulová",$N$143,0)</f>
        <v>0</v>
      </c>
      <c r="BJ143" s="5" t="s">
        <v>8</v>
      </c>
      <c r="BK143" s="88">
        <f>ROUND($L$143*$K$143,2)</f>
        <v>0</v>
      </c>
      <c r="BL143" s="5" t="s">
        <v>83</v>
      </c>
      <c r="BM143" s="5" t="s">
        <v>133</v>
      </c>
    </row>
    <row r="144" spans="2:63" s="71" customFormat="1" ht="30.75" customHeight="1">
      <c r="B144" s="72"/>
      <c r="D144" s="80" t="s">
        <v>58</v>
      </c>
      <c r="E144" s="80"/>
      <c r="F144" s="80"/>
      <c r="G144" s="80"/>
      <c r="H144" s="80"/>
      <c r="I144" s="80"/>
      <c r="J144" s="80"/>
      <c r="K144" s="80"/>
      <c r="L144" s="80"/>
      <c r="M144" s="80"/>
      <c r="N144" s="99">
        <f>$BK$144</f>
        <v>0</v>
      </c>
      <c r="O144" s="100"/>
      <c r="P144" s="100"/>
      <c r="Q144" s="100"/>
      <c r="R144" s="75"/>
      <c r="T144" s="76"/>
      <c r="W144" s="77">
        <f>$W$145</f>
        <v>2.0941199999999998</v>
      </c>
      <c r="Y144" s="77">
        <f>$Y$145</f>
        <v>0</v>
      </c>
      <c r="AA144" s="78">
        <f>$AA$145</f>
        <v>0</v>
      </c>
      <c r="AR144" s="74" t="s">
        <v>8</v>
      </c>
      <c r="AT144" s="74" t="s">
        <v>37</v>
      </c>
      <c r="AU144" s="74" t="s">
        <v>8</v>
      </c>
      <c r="AY144" s="74" t="s">
        <v>78</v>
      </c>
      <c r="BK144" s="79">
        <f>$BK$145</f>
        <v>0</v>
      </c>
    </row>
    <row r="145" spans="2:65" s="5" customFormat="1" ht="15.75" customHeight="1">
      <c r="B145" s="16"/>
      <c r="C145" s="81">
        <v>19</v>
      </c>
      <c r="D145" s="81" t="s">
        <v>79</v>
      </c>
      <c r="E145" s="82" t="s">
        <v>134</v>
      </c>
      <c r="F145" s="131" t="s">
        <v>135</v>
      </c>
      <c r="G145" s="97"/>
      <c r="H145" s="97"/>
      <c r="I145" s="97"/>
      <c r="J145" s="83" t="s">
        <v>136</v>
      </c>
      <c r="K145" s="84">
        <v>2.52</v>
      </c>
      <c r="L145" s="98"/>
      <c r="M145" s="97"/>
      <c r="N145" s="98">
        <f>ROUND($L$145*$K$145,2)</f>
        <v>0</v>
      </c>
      <c r="O145" s="97"/>
      <c r="P145" s="97"/>
      <c r="Q145" s="97"/>
      <c r="R145" s="17"/>
      <c r="T145" s="85"/>
      <c r="U145" s="20" t="s">
        <v>21</v>
      </c>
      <c r="V145" s="86">
        <v>0.831</v>
      </c>
      <c r="W145" s="86">
        <f>$V$145*$K$145</f>
        <v>2.0941199999999998</v>
      </c>
      <c r="X145" s="86">
        <v>0</v>
      </c>
      <c r="Y145" s="86">
        <f>$X$145*$K$145</f>
        <v>0</v>
      </c>
      <c r="Z145" s="86">
        <v>0</v>
      </c>
      <c r="AA145" s="87">
        <f>$Z$145*$K$145</f>
        <v>0</v>
      </c>
      <c r="AR145" s="5" t="s">
        <v>83</v>
      </c>
      <c r="AT145" s="5" t="s">
        <v>79</v>
      </c>
      <c r="AU145" s="5" t="s">
        <v>39</v>
      </c>
      <c r="AY145" s="5" t="s">
        <v>78</v>
      </c>
      <c r="BE145" s="88">
        <f>IF($U$145="základní",$N$145,0)</f>
        <v>0</v>
      </c>
      <c r="BF145" s="88">
        <f>IF($U$145="snížená",$N$145,0)</f>
        <v>0</v>
      </c>
      <c r="BG145" s="88">
        <f>IF($U$145="zákl. přenesená",$N$145,0)</f>
        <v>0</v>
      </c>
      <c r="BH145" s="88">
        <f>IF($U$145="sníž. přenesená",$N$145,0)</f>
        <v>0</v>
      </c>
      <c r="BI145" s="88">
        <f>IF($U$145="nulová",$N$145,0)</f>
        <v>0</v>
      </c>
      <c r="BJ145" s="5" t="s">
        <v>8</v>
      </c>
      <c r="BK145" s="88">
        <f>ROUND($L$145*$K$145,2)</f>
        <v>0</v>
      </c>
      <c r="BL145" s="5" t="s">
        <v>83</v>
      </c>
      <c r="BM145" s="5" t="s">
        <v>137</v>
      </c>
    </row>
    <row r="146" spans="2:63" s="71" customFormat="1" ht="37.5" customHeight="1">
      <c r="B146" s="72"/>
      <c r="D146" s="73" t="s">
        <v>59</v>
      </c>
      <c r="E146" s="73"/>
      <c r="F146" s="73"/>
      <c r="G146" s="73"/>
      <c r="H146" s="73"/>
      <c r="I146" s="73"/>
      <c r="J146" s="73"/>
      <c r="K146" s="73"/>
      <c r="L146" s="73"/>
      <c r="M146" s="73"/>
      <c r="N146" s="133">
        <f>$BK$146</f>
        <v>0</v>
      </c>
      <c r="O146" s="100"/>
      <c r="P146" s="100"/>
      <c r="Q146" s="100"/>
      <c r="R146" s="75"/>
      <c r="T146" s="76"/>
      <c r="W146" s="77">
        <f>$W$147+$W$151</f>
        <v>11.283999999999999</v>
      </c>
      <c r="Y146" s="77">
        <f>$Y$147+$Y$151</f>
        <v>0.05586</v>
      </c>
      <c r="AA146" s="78">
        <f>$AA$147+$AA$151</f>
        <v>0.11302000000000001</v>
      </c>
      <c r="AR146" s="74" t="s">
        <v>39</v>
      </c>
      <c r="AT146" s="74" t="s">
        <v>37</v>
      </c>
      <c r="AU146" s="74" t="s">
        <v>38</v>
      </c>
      <c r="AY146" s="74" t="s">
        <v>78</v>
      </c>
      <c r="BK146" s="79">
        <f>$BK$147+$BK$151</f>
        <v>0</v>
      </c>
    </row>
    <row r="147" spans="2:63" s="71" customFormat="1" ht="21" customHeight="1">
      <c r="B147" s="72"/>
      <c r="D147" s="80" t="s">
        <v>60</v>
      </c>
      <c r="E147" s="80"/>
      <c r="F147" s="80"/>
      <c r="G147" s="80"/>
      <c r="H147" s="80"/>
      <c r="I147" s="80"/>
      <c r="J147" s="80"/>
      <c r="K147" s="80"/>
      <c r="L147" s="80"/>
      <c r="M147" s="80"/>
      <c r="N147" s="99">
        <f>$BK$147</f>
        <v>0</v>
      </c>
      <c r="O147" s="100"/>
      <c r="P147" s="100"/>
      <c r="Q147" s="100"/>
      <c r="R147" s="75"/>
      <c r="T147" s="76"/>
      <c r="W147" s="77">
        <f>SUM($W$148:$W$150)</f>
        <v>4.564</v>
      </c>
      <c r="Y147" s="77">
        <f>SUM($Y$148:$Y$150)</f>
        <v>0</v>
      </c>
      <c r="AA147" s="78">
        <f>SUM($AA$148:$AA$150)</f>
        <v>0.1</v>
      </c>
      <c r="AR147" s="74" t="s">
        <v>39</v>
      </c>
      <c r="AT147" s="74" t="s">
        <v>37</v>
      </c>
      <c r="AU147" s="74" t="s">
        <v>8</v>
      </c>
      <c r="AY147" s="74" t="s">
        <v>78</v>
      </c>
      <c r="BK147" s="79">
        <f>SUM($BK$148:$BK$150)</f>
        <v>0</v>
      </c>
    </row>
    <row r="148" spans="2:65" s="5" customFormat="1" ht="15.75" customHeight="1">
      <c r="B148" s="16"/>
      <c r="C148" s="81">
        <v>20</v>
      </c>
      <c r="D148" s="81" t="s">
        <v>79</v>
      </c>
      <c r="E148" s="82" t="s">
        <v>138</v>
      </c>
      <c r="F148" s="131" t="s">
        <v>172</v>
      </c>
      <c r="G148" s="97"/>
      <c r="H148" s="97"/>
      <c r="I148" s="97"/>
      <c r="J148" s="83" t="s">
        <v>114</v>
      </c>
      <c r="K148" s="84">
        <v>4</v>
      </c>
      <c r="L148" s="98"/>
      <c r="M148" s="97"/>
      <c r="N148" s="98">
        <f>ROUND($L$148*$K$148,2)</f>
        <v>0</v>
      </c>
      <c r="O148" s="97"/>
      <c r="P148" s="97"/>
      <c r="Q148" s="97"/>
      <c r="R148" s="17"/>
      <c r="T148" s="85"/>
      <c r="U148" s="20" t="s">
        <v>21</v>
      </c>
      <c r="V148" s="86">
        <v>0.486</v>
      </c>
      <c r="W148" s="86">
        <f>$V$148*$K$148</f>
        <v>1.944</v>
      </c>
      <c r="X148" s="86">
        <v>0</v>
      </c>
      <c r="Y148" s="86">
        <f>$X$148*$K$148</f>
        <v>0</v>
      </c>
      <c r="Z148" s="86">
        <v>0.025</v>
      </c>
      <c r="AA148" s="87">
        <f>$Z$148*$K$148</f>
        <v>0.1</v>
      </c>
      <c r="AR148" s="5" t="s">
        <v>139</v>
      </c>
      <c r="AT148" s="5" t="s">
        <v>79</v>
      </c>
      <c r="AU148" s="5" t="s">
        <v>39</v>
      </c>
      <c r="AY148" s="5" t="s">
        <v>78</v>
      </c>
      <c r="BE148" s="88">
        <f>IF($U$148="základní",$N$148,0)</f>
        <v>0</v>
      </c>
      <c r="BF148" s="88">
        <f>IF($U$148="snížená",$N$148,0)</f>
        <v>0</v>
      </c>
      <c r="BG148" s="88">
        <f>IF($U$148="zákl. přenesená",$N$148,0)</f>
        <v>0</v>
      </c>
      <c r="BH148" s="88">
        <f>IF($U$148="sníž. přenesená",$N$148,0)</f>
        <v>0</v>
      </c>
      <c r="BI148" s="88">
        <f>IF($U$148="nulová",$N$148,0)</f>
        <v>0</v>
      </c>
      <c r="BJ148" s="5" t="s">
        <v>8</v>
      </c>
      <c r="BK148" s="88">
        <f>ROUND($L$148*$K$148,2)</f>
        <v>0</v>
      </c>
      <c r="BL148" s="5" t="s">
        <v>139</v>
      </c>
      <c r="BM148" s="5" t="s">
        <v>140</v>
      </c>
    </row>
    <row r="149" spans="2:65" s="5" customFormat="1" ht="26.25" customHeight="1">
      <c r="B149" s="16"/>
      <c r="C149" s="81">
        <v>21</v>
      </c>
      <c r="D149" s="81" t="s">
        <v>79</v>
      </c>
      <c r="E149" s="82" t="s">
        <v>141</v>
      </c>
      <c r="F149" s="131" t="s">
        <v>142</v>
      </c>
      <c r="G149" s="97"/>
      <c r="H149" s="97"/>
      <c r="I149" s="97"/>
      <c r="J149" s="83" t="s">
        <v>114</v>
      </c>
      <c r="K149" s="84">
        <v>4</v>
      </c>
      <c r="L149" s="98"/>
      <c r="M149" s="97"/>
      <c r="N149" s="98">
        <f>ROUND($L$149*$K$149,2)</f>
        <v>0</v>
      </c>
      <c r="O149" s="97"/>
      <c r="P149" s="97"/>
      <c r="Q149" s="97"/>
      <c r="R149" s="17"/>
      <c r="T149" s="85"/>
      <c r="U149" s="20" t="s">
        <v>21</v>
      </c>
      <c r="V149" s="86">
        <v>0.655</v>
      </c>
      <c r="W149" s="86">
        <f>$V$149*$K$149</f>
        <v>2.62</v>
      </c>
      <c r="X149" s="86">
        <v>0</v>
      </c>
      <c r="Y149" s="86">
        <f>$X$149*$K$149</f>
        <v>0</v>
      </c>
      <c r="Z149" s="86">
        <v>0</v>
      </c>
      <c r="AA149" s="87">
        <f>$Z$149*$K$149</f>
        <v>0</v>
      </c>
      <c r="AR149" s="5" t="s">
        <v>139</v>
      </c>
      <c r="AT149" s="5" t="s">
        <v>79</v>
      </c>
      <c r="AU149" s="5" t="s">
        <v>39</v>
      </c>
      <c r="AY149" s="5" t="s">
        <v>78</v>
      </c>
      <c r="BE149" s="88">
        <f>IF($U$149="základní",$N$149,0)</f>
        <v>0</v>
      </c>
      <c r="BF149" s="88">
        <f>IF($U$149="snížená",$N$149,0)</f>
        <v>0</v>
      </c>
      <c r="BG149" s="88">
        <f>IF($U$149="zákl. přenesená",$N$149,0)</f>
        <v>0</v>
      </c>
      <c r="BH149" s="88">
        <f>IF($U$149="sníž. přenesená",$N$149,0)</f>
        <v>0</v>
      </c>
      <c r="BI149" s="88">
        <f>IF($U$149="nulová",$N$149,0)</f>
        <v>0</v>
      </c>
      <c r="BJ149" s="5" t="s">
        <v>8</v>
      </c>
      <c r="BK149" s="88">
        <f>ROUND($L$149*$K$149,2)</f>
        <v>0</v>
      </c>
      <c r="BL149" s="5" t="s">
        <v>139</v>
      </c>
      <c r="BM149" s="5" t="s">
        <v>143</v>
      </c>
    </row>
    <row r="150" spans="2:65" s="5" customFormat="1" ht="23.25" customHeight="1">
      <c r="B150" s="16"/>
      <c r="C150" s="81">
        <v>22</v>
      </c>
      <c r="D150" s="81" t="s">
        <v>79</v>
      </c>
      <c r="E150" s="82" t="s">
        <v>144</v>
      </c>
      <c r="F150" s="131" t="s">
        <v>145</v>
      </c>
      <c r="G150" s="97"/>
      <c r="H150" s="97"/>
      <c r="I150" s="97"/>
      <c r="J150" s="83" t="s">
        <v>146</v>
      </c>
      <c r="K150" s="84">
        <v>28.96</v>
      </c>
      <c r="L150" s="98"/>
      <c r="M150" s="97"/>
      <c r="N150" s="98">
        <f>ROUND($L$150*$K$150,2)</f>
        <v>0</v>
      </c>
      <c r="O150" s="97"/>
      <c r="P150" s="97"/>
      <c r="Q150" s="97"/>
      <c r="R150" s="17"/>
      <c r="T150" s="85"/>
      <c r="U150" s="20" t="s">
        <v>21</v>
      </c>
      <c r="V150" s="86">
        <v>0</v>
      </c>
      <c r="W150" s="86">
        <f>$V$150*$K$150</f>
        <v>0</v>
      </c>
      <c r="X150" s="86">
        <v>0</v>
      </c>
      <c r="Y150" s="86">
        <f>$X$150*$K$150</f>
        <v>0</v>
      </c>
      <c r="Z150" s="86">
        <v>0</v>
      </c>
      <c r="AA150" s="87">
        <f>$Z$150*$K$150</f>
        <v>0</v>
      </c>
      <c r="AR150" s="5" t="s">
        <v>139</v>
      </c>
      <c r="AT150" s="5" t="s">
        <v>79</v>
      </c>
      <c r="AU150" s="5" t="s">
        <v>39</v>
      </c>
      <c r="AY150" s="5" t="s">
        <v>78</v>
      </c>
      <c r="BE150" s="88">
        <f>IF($U$150="základní",$N$150,0)</f>
        <v>0</v>
      </c>
      <c r="BF150" s="88">
        <f>IF($U$150="snížená",$N$150,0)</f>
        <v>0</v>
      </c>
      <c r="BG150" s="88">
        <f>IF($U$150="zákl. přenesená",$N$150,0)</f>
        <v>0</v>
      </c>
      <c r="BH150" s="88">
        <f>IF($U$150="sníž. přenesená",$N$150,0)</f>
        <v>0</v>
      </c>
      <c r="BI150" s="88">
        <f>IF($U$150="nulová",$N$150,0)</f>
        <v>0</v>
      </c>
      <c r="BJ150" s="5" t="s">
        <v>8</v>
      </c>
      <c r="BK150" s="88">
        <f>ROUND($L$150*$K$150,2)</f>
        <v>0</v>
      </c>
      <c r="BL150" s="5" t="s">
        <v>139</v>
      </c>
      <c r="BM150" s="5" t="s">
        <v>147</v>
      </c>
    </row>
    <row r="151" spans="2:63" s="71" customFormat="1" ht="30.75" customHeight="1">
      <c r="B151" s="72"/>
      <c r="D151" s="80" t="s">
        <v>61</v>
      </c>
      <c r="E151" s="80"/>
      <c r="F151" s="80"/>
      <c r="G151" s="80"/>
      <c r="H151" s="80"/>
      <c r="I151" s="80"/>
      <c r="J151" s="80"/>
      <c r="K151" s="80"/>
      <c r="L151" s="80"/>
      <c r="M151" s="80"/>
      <c r="N151" s="99">
        <f>$BK$151</f>
        <v>0</v>
      </c>
      <c r="O151" s="100"/>
      <c r="P151" s="100"/>
      <c r="Q151" s="100"/>
      <c r="R151" s="75"/>
      <c r="T151" s="76"/>
      <c r="W151" s="77">
        <f>SUM($W$152:$W$155)</f>
        <v>6.72</v>
      </c>
      <c r="Y151" s="77">
        <f>SUM($Y$152:$Y$155)</f>
        <v>0.05586</v>
      </c>
      <c r="AA151" s="78">
        <f>SUM($AA$152:$AA$155)</f>
        <v>0.01302</v>
      </c>
      <c r="AR151" s="74" t="s">
        <v>39</v>
      </c>
      <c r="AT151" s="74" t="s">
        <v>37</v>
      </c>
      <c r="AU151" s="74" t="s">
        <v>8</v>
      </c>
      <c r="AY151" s="74" t="s">
        <v>78</v>
      </c>
      <c r="BK151" s="79">
        <f>SUM($BK$152:$BK$155)</f>
        <v>0</v>
      </c>
    </row>
    <row r="152" spans="2:65" s="5" customFormat="1" ht="15.75" customHeight="1">
      <c r="B152" s="16"/>
      <c r="C152" s="81">
        <v>23</v>
      </c>
      <c r="D152" s="81" t="s">
        <v>79</v>
      </c>
      <c r="E152" s="82" t="s">
        <v>148</v>
      </c>
      <c r="F152" s="131" t="s">
        <v>149</v>
      </c>
      <c r="G152" s="97"/>
      <c r="H152" s="97"/>
      <c r="I152" s="97"/>
      <c r="J152" s="83" t="s">
        <v>100</v>
      </c>
      <c r="K152" s="84">
        <v>42</v>
      </c>
      <c r="L152" s="98"/>
      <c r="M152" s="97"/>
      <c r="N152" s="98">
        <f>ROUND($L$152*$K$152,2)</f>
        <v>0</v>
      </c>
      <c r="O152" s="97"/>
      <c r="P152" s="97"/>
      <c r="Q152" s="97"/>
      <c r="R152" s="17"/>
      <c r="T152" s="85"/>
      <c r="U152" s="20" t="s">
        <v>21</v>
      </c>
      <c r="V152" s="86">
        <v>0.074</v>
      </c>
      <c r="W152" s="86">
        <f>$V$152*$K$152</f>
        <v>3.1079999999999997</v>
      </c>
      <c r="X152" s="86">
        <v>0.001</v>
      </c>
      <c r="Y152" s="86">
        <f>$X$152*$K$152</f>
        <v>0.042</v>
      </c>
      <c r="Z152" s="86">
        <v>0.00031</v>
      </c>
      <c r="AA152" s="87">
        <f>$Z$152*$K$152</f>
        <v>0.01302</v>
      </c>
      <c r="AR152" s="5" t="s">
        <v>139</v>
      </c>
      <c r="AT152" s="5" t="s">
        <v>79</v>
      </c>
      <c r="AU152" s="5" t="s">
        <v>39</v>
      </c>
      <c r="AY152" s="5" t="s">
        <v>78</v>
      </c>
      <c r="BE152" s="88">
        <f>IF($U$152="základní",$N$152,0)</f>
        <v>0</v>
      </c>
      <c r="BF152" s="88">
        <f>IF($U$152="snížená",$N$152,0)</f>
        <v>0</v>
      </c>
      <c r="BG152" s="88">
        <f>IF($U$152="zákl. přenesená",$N$152,0)</f>
        <v>0</v>
      </c>
      <c r="BH152" s="88">
        <f>IF($U$152="sníž. přenesená",$N$152,0)</f>
        <v>0</v>
      </c>
      <c r="BI152" s="88">
        <f>IF($U$152="nulová",$N$152,0)</f>
        <v>0</v>
      </c>
      <c r="BJ152" s="5" t="s">
        <v>8</v>
      </c>
      <c r="BK152" s="88">
        <f>ROUND($L$152*$K$152,2)</f>
        <v>0</v>
      </c>
      <c r="BL152" s="5" t="s">
        <v>139</v>
      </c>
      <c r="BM152" s="5" t="s">
        <v>150</v>
      </c>
    </row>
    <row r="153" spans="2:65" s="5" customFormat="1" ht="15.75" customHeight="1">
      <c r="B153" s="16"/>
      <c r="C153" s="81">
        <v>24</v>
      </c>
      <c r="D153" s="81" t="s">
        <v>79</v>
      </c>
      <c r="E153" s="82" t="s">
        <v>151</v>
      </c>
      <c r="F153" s="131" t="s">
        <v>171</v>
      </c>
      <c r="G153" s="97"/>
      <c r="H153" s="97"/>
      <c r="I153" s="97"/>
      <c r="J153" s="83" t="s">
        <v>100</v>
      </c>
      <c r="K153" s="84">
        <v>42</v>
      </c>
      <c r="L153" s="98"/>
      <c r="M153" s="97"/>
      <c r="N153" s="98">
        <f>ROUND($L$153*$K$153,2)</f>
        <v>0</v>
      </c>
      <c r="O153" s="97"/>
      <c r="P153" s="97"/>
      <c r="Q153" s="97"/>
      <c r="R153" s="17"/>
      <c r="T153" s="85"/>
      <c r="U153" s="20" t="s">
        <v>21</v>
      </c>
      <c r="V153" s="86">
        <v>0.033</v>
      </c>
      <c r="W153" s="86">
        <f>$V$153*$K$153</f>
        <v>1.3860000000000001</v>
      </c>
      <c r="X153" s="86">
        <v>0.0002</v>
      </c>
      <c r="Y153" s="86">
        <f>$X$153*$K$153</f>
        <v>0.008400000000000001</v>
      </c>
      <c r="Z153" s="86">
        <v>0</v>
      </c>
      <c r="AA153" s="87">
        <f>$Z$153*$K$153</f>
        <v>0</v>
      </c>
      <c r="AR153" s="5" t="s">
        <v>139</v>
      </c>
      <c r="AT153" s="5" t="s">
        <v>79</v>
      </c>
      <c r="AU153" s="5" t="s">
        <v>39</v>
      </c>
      <c r="AY153" s="5" t="s">
        <v>78</v>
      </c>
      <c r="BE153" s="88">
        <f>IF($U$153="základní",$N$153,0)</f>
        <v>0</v>
      </c>
      <c r="BF153" s="88">
        <f>IF($U$153="snížená",$N$153,0)</f>
        <v>0</v>
      </c>
      <c r="BG153" s="88">
        <f>IF($U$153="zákl. přenesená",$N$153,0)</f>
        <v>0</v>
      </c>
      <c r="BH153" s="88">
        <f>IF($U$153="sníž. přenesená",$N$153,0)</f>
        <v>0</v>
      </c>
      <c r="BI153" s="88">
        <f>IF($U$153="nulová",$N$153,0)</f>
        <v>0</v>
      </c>
      <c r="BJ153" s="5" t="s">
        <v>8</v>
      </c>
      <c r="BK153" s="88">
        <f>ROUND($L$153*$K$153,2)</f>
        <v>0</v>
      </c>
      <c r="BL153" s="5" t="s">
        <v>139</v>
      </c>
      <c r="BM153" s="5" t="s">
        <v>152</v>
      </c>
    </row>
    <row r="154" spans="2:65" s="5" customFormat="1" ht="27" customHeight="1">
      <c r="B154" s="16"/>
      <c r="C154" s="81">
        <v>25</v>
      </c>
      <c r="D154" s="81" t="s">
        <v>79</v>
      </c>
      <c r="E154" s="82" t="s">
        <v>153</v>
      </c>
      <c r="F154" s="131" t="s">
        <v>154</v>
      </c>
      <c r="G154" s="97"/>
      <c r="H154" s="97"/>
      <c r="I154" s="97"/>
      <c r="J154" s="83" t="s">
        <v>100</v>
      </c>
      <c r="K154" s="84">
        <v>32</v>
      </c>
      <c r="L154" s="98"/>
      <c r="M154" s="97"/>
      <c r="N154" s="98">
        <f>ROUND($L$154*$K$154,2)</f>
        <v>0</v>
      </c>
      <c r="O154" s="97"/>
      <c r="P154" s="97"/>
      <c r="Q154" s="97"/>
      <c r="R154" s="17"/>
      <c r="T154" s="85"/>
      <c r="U154" s="20" t="s">
        <v>21</v>
      </c>
      <c r="V154" s="86">
        <v>0.053</v>
      </c>
      <c r="W154" s="86">
        <f>$V$154*$K$154</f>
        <v>1.696</v>
      </c>
      <c r="X154" s="86">
        <v>0.00013</v>
      </c>
      <c r="Y154" s="86">
        <f>$X$154*$K$154</f>
        <v>0.00416</v>
      </c>
      <c r="Z154" s="86">
        <v>0</v>
      </c>
      <c r="AA154" s="87">
        <f>$Z$154*$K$154</f>
        <v>0</v>
      </c>
      <c r="AR154" s="5" t="s">
        <v>139</v>
      </c>
      <c r="AT154" s="5" t="s">
        <v>79</v>
      </c>
      <c r="AU154" s="5" t="s">
        <v>39</v>
      </c>
      <c r="AY154" s="5" t="s">
        <v>78</v>
      </c>
      <c r="BE154" s="88">
        <f>IF($U$154="základní",$N$154,0)</f>
        <v>0</v>
      </c>
      <c r="BF154" s="88">
        <f>IF($U$154="snížená",$N$154,0)</f>
        <v>0</v>
      </c>
      <c r="BG154" s="88">
        <f>IF($U$154="zákl. přenesená",$N$154,0)</f>
        <v>0</v>
      </c>
      <c r="BH154" s="88">
        <f>IF($U$154="sníž. přenesená",$N$154,0)</f>
        <v>0</v>
      </c>
      <c r="BI154" s="88">
        <f>IF($U$154="nulová",$N$154,0)</f>
        <v>0</v>
      </c>
      <c r="BJ154" s="5" t="s">
        <v>8</v>
      </c>
      <c r="BK154" s="88">
        <f>ROUND($L$154*$K$154,2)</f>
        <v>0</v>
      </c>
      <c r="BL154" s="5" t="s">
        <v>139</v>
      </c>
      <c r="BM154" s="5" t="s">
        <v>155</v>
      </c>
    </row>
    <row r="155" spans="2:65" s="5" customFormat="1" ht="15.75" customHeight="1">
      <c r="B155" s="16"/>
      <c r="C155" s="81">
        <v>26</v>
      </c>
      <c r="D155" s="81" t="s">
        <v>79</v>
      </c>
      <c r="E155" s="82" t="s">
        <v>156</v>
      </c>
      <c r="F155" s="131" t="s">
        <v>157</v>
      </c>
      <c r="G155" s="97"/>
      <c r="H155" s="97"/>
      <c r="I155" s="97"/>
      <c r="J155" s="83" t="s">
        <v>100</v>
      </c>
      <c r="K155" s="84">
        <v>10</v>
      </c>
      <c r="L155" s="98"/>
      <c r="M155" s="97"/>
      <c r="N155" s="98">
        <f>ROUND($L$155*$K$155,2)</f>
        <v>0</v>
      </c>
      <c r="O155" s="97"/>
      <c r="P155" s="97"/>
      <c r="Q155" s="97"/>
      <c r="R155" s="17"/>
      <c r="T155" s="85"/>
      <c r="U155" s="20" t="s">
        <v>21</v>
      </c>
      <c r="V155" s="86">
        <v>0.053</v>
      </c>
      <c r="W155" s="86">
        <f>$V$155*$K$155</f>
        <v>0.53</v>
      </c>
      <c r="X155" s="86">
        <v>0.00013</v>
      </c>
      <c r="Y155" s="86">
        <f>$X$155*$K$155</f>
        <v>0.0013</v>
      </c>
      <c r="Z155" s="86">
        <v>0</v>
      </c>
      <c r="AA155" s="87">
        <f>$Z$155*$K$155</f>
        <v>0</v>
      </c>
      <c r="AR155" s="5" t="s">
        <v>139</v>
      </c>
      <c r="AT155" s="5" t="s">
        <v>79</v>
      </c>
      <c r="AU155" s="5" t="s">
        <v>39</v>
      </c>
      <c r="AY155" s="5" t="s">
        <v>78</v>
      </c>
      <c r="BE155" s="88">
        <f>IF($U$155="základní",$N$155,0)</f>
        <v>0</v>
      </c>
      <c r="BF155" s="88">
        <f>IF($U$155="snížená",$N$155,0)</f>
        <v>0</v>
      </c>
      <c r="BG155" s="88">
        <f>IF($U$155="zákl. přenesená",$N$155,0)</f>
        <v>0</v>
      </c>
      <c r="BH155" s="88">
        <f>IF($U$155="sníž. přenesená",$N$155,0)</f>
        <v>0</v>
      </c>
      <c r="BI155" s="88">
        <f>IF($U$155="nulová",$N$155,0)</f>
        <v>0</v>
      </c>
      <c r="BJ155" s="5" t="s">
        <v>8</v>
      </c>
      <c r="BK155" s="88">
        <f>ROUND($L$155*$K$155,2)</f>
        <v>0</v>
      </c>
      <c r="BL155" s="5" t="s">
        <v>139</v>
      </c>
      <c r="BM155" s="5" t="s">
        <v>158</v>
      </c>
    </row>
    <row r="156" spans="2:18" s="5" customFormat="1" ht="7.5" customHeight="1">
      <c r="B156" s="34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6"/>
    </row>
    <row r="157" s="2" customFormat="1" ht="14.25" customHeight="1"/>
  </sheetData>
  <sheetProtection/>
  <mergeCells count="149">
    <mergeCell ref="N147:Q147"/>
    <mergeCell ref="N151:Q151"/>
    <mergeCell ref="H1:K1"/>
    <mergeCell ref="S2:AC2"/>
    <mergeCell ref="N146:Q146"/>
    <mergeCell ref="F143:I143"/>
    <mergeCell ref="L143:M143"/>
    <mergeCell ref="N143:Q143"/>
    <mergeCell ref="F145:I145"/>
    <mergeCell ref="L145:M145"/>
    <mergeCell ref="F155:I155"/>
    <mergeCell ref="L155:M155"/>
    <mergeCell ref="N155:Q155"/>
    <mergeCell ref="N119:Q119"/>
    <mergeCell ref="N120:Q120"/>
    <mergeCell ref="N125:Q125"/>
    <mergeCell ref="N128:Q128"/>
    <mergeCell ref="N137:Q137"/>
    <mergeCell ref="N141:Q141"/>
    <mergeCell ref="F153:I153"/>
    <mergeCell ref="N153:Q153"/>
    <mergeCell ref="F148:I148"/>
    <mergeCell ref="L148:M148"/>
    <mergeCell ref="N148:Q148"/>
    <mergeCell ref="F149:I149"/>
    <mergeCell ref="L149:M149"/>
    <mergeCell ref="N149:Q149"/>
    <mergeCell ref="F154:I154"/>
    <mergeCell ref="L154:M154"/>
    <mergeCell ref="N154:Q154"/>
    <mergeCell ref="F150:I150"/>
    <mergeCell ref="L150:M150"/>
    <mergeCell ref="N150:Q150"/>
    <mergeCell ref="F152:I152"/>
    <mergeCell ref="L152:M152"/>
    <mergeCell ref="N152:Q152"/>
    <mergeCell ref="L153:M153"/>
    <mergeCell ref="N145:Q145"/>
    <mergeCell ref="N144:Q144"/>
    <mergeCell ref="F140:I140"/>
    <mergeCell ref="L140:M140"/>
    <mergeCell ref="N140:Q140"/>
    <mergeCell ref="F142:I142"/>
    <mergeCell ref="L142:M142"/>
    <mergeCell ref="N142:Q142"/>
    <mergeCell ref="F138:I138"/>
    <mergeCell ref="L138:M138"/>
    <mergeCell ref="N138:Q138"/>
    <mergeCell ref="F139:I139"/>
    <mergeCell ref="L139:M139"/>
    <mergeCell ref="N139:Q139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6:I126"/>
    <mergeCell ref="L126:M126"/>
    <mergeCell ref="N126:Q126"/>
    <mergeCell ref="F127:I127"/>
    <mergeCell ref="L127:M127"/>
    <mergeCell ref="N127:Q127"/>
    <mergeCell ref="F123:I123"/>
    <mergeCell ref="L123:M123"/>
    <mergeCell ref="N123:Q123"/>
    <mergeCell ref="F124:I124"/>
    <mergeCell ref="L124:M124"/>
    <mergeCell ref="N124:Q124"/>
    <mergeCell ref="F122:I122"/>
    <mergeCell ref="L122:M122"/>
    <mergeCell ref="N122:Q122"/>
    <mergeCell ref="N121:Q121"/>
    <mergeCell ref="F111:P111"/>
    <mergeCell ref="M113:P113"/>
    <mergeCell ref="F118:I118"/>
    <mergeCell ref="L118:M118"/>
    <mergeCell ref="N118:Q118"/>
    <mergeCell ref="M115:Q115"/>
    <mergeCell ref="M116:Q116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N93:Q93"/>
    <mergeCell ref="N94:Q94"/>
    <mergeCell ref="M81:P81"/>
    <mergeCell ref="M83:Q83"/>
    <mergeCell ref="M84:Q84"/>
    <mergeCell ref="N89:Q89"/>
    <mergeCell ref="N90:Q90"/>
    <mergeCell ref="N91:Q91"/>
    <mergeCell ref="N92:Q92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M32:P32"/>
    <mergeCell ref="H33:J33"/>
    <mergeCell ref="M33:P33"/>
    <mergeCell ref="H34:J34"/>
    <mergeCell ref="M34:P34"/>
    <mergeCell ref="O15:P15"/>
    <mergeCell ref="O17:P17"/>
    <mergeCell ref="H35:J35"/>
    <mergeCell ref="M35:P35"/>
    <mergeCell ref="O21:P21"/>
    <mergeCell ref="E24:L24"/>
    <mergeCell ref="M27:P27"/>
    <mergeCell ref="M28:P28"/>
    <mergeCell ref="M30:P30"/>
    <mergeCell ref="H32:J32"/>
    <mergeCell ref="O18:P18"/>
    <mergeCell ref="O20:P20"/>
    <mergeCell ref="C2:Q2"/>
    <mergeCell ref="C4:Q4"/>
    <mergeCell ref="F6:P6"/>
    <mergeCell ref="F7:P7"/>
    <mergeCell ref="O9:P9"/>
    <mergeCell ref="O11:P11"/>
    <mergeCell ref="O12:P12"/>
    <mergeCell ref="O14:P14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0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Uživatel</cp:lastModifiedBy>
  <cp:lastPrinted>2015-05-12T08:12:48Z</cp:lastPrinted>
  <dcterms:created xsi:type="dcterms:W3CDTF">2015-05-12T08:08:02Z</dcterms:created>
  <dcterms:modified xsi:type="dcterms:W3CDTF">2015-05-12T08:39:27Z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