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4"/>
  </bookViews>
  <sheets>
    <sheet name="Rekapitulace stavby" sheetId="1" r:id="rId1"/>
    <sheet name="SO 1 - Vstupní část - úpr..." sheetId="2" r:id="rId2"/>
    <sheet name="SO 10 - Veřejné osvětlení" sheetId="3" r:id="rId3"/>
    <sheet name="SO 2 - Oplocení" sheetId="4" r:id="rId4"/>
    <sheet name="SO 3 - Pěší komunikace - ..." sheetId="5" r:id="rId5"/>
    <sheet name="SO 4 a,b - Dopadové ploch..." sheetId="6" r:id="rId6"/>
    <sheet name="SO 5 - Drenážní systém" sheetId="7" r:id="rId7"/>
    <sheet name="SO 6 - Terenní schodiště" sheetId="8" r:id="rId8"/>
    <sheet name="SO 7 - Terenní schodiště" sheetId="9" r:id="rId9"/>
    <sheet name="SO 8 - Terenní schodiště" sheetId="10" r:id="rId10"/>
    <sheet name="SO 9 - Maják" sheetId="11" r:id="rId11"/>
    <sheet name="VON - Vedlejší a ostatní ..." sheetId="12" r:id="rId12"/>
    <sheet name="Pokyny pro vyplnění" sheetId="13" r:id="rId13"/>
  </sheets>
  <definedNames>
    <definedName name="_xlnm.Print_Titles" localSheetId="0">'Rekapitulace stavby'!$47:$47</definedName>
    <definedName name="_xlnm.Print_Titles" localSheetId="1">'SO 1 - Vstupní část - úpr...'!$81:$81</definedName>
    <definedName name="_xlnm.Print_Titles" localSheetId="2">'SO 10 - Veřejné osvětlení'!$83:$83</definedName>
    <definedName name="_xlnm.Print_Titles" localSheetId="3">'SO 2 - Oplocení'!$76:$76</definedName>
    <definedName name="_xlnm.Print_Titles" localSheetId="4">'SO 3 - Pěší komunikace - ...'!$74:$74</definedName>
    <definedName name="_xlnm.Print_Titles" localSheetId="5">'SO 4 a,b - Dopadové ploch...'!$75:$75</definedName>
    <definedName name="_xlnm.Print_Titles" localSheetId="6">'SO 5 - Drenážní systém'!$76:$76</definedName>
    <definedName name="_xlnm.Print_Titles" localSheetId="7">'SO 6 - Terenní schodiště'!$78:$78</definedName>
    <definedName name="_xlnm.Print_Titles" localSheetId="8">'SO 7 - Terenní schodiště'!$75:$75</definedName>
    <definedName name="_xlnm.Print_Titles" localSheetId="9">'SO 8 - Terenní schodiště'!$77:$77</definedName>
    <definedName name="_xlnm.Print_Titles" localSheetId="10">'SO 9 - Maják'!$90:$90</definedName>
    <definedName name="_xlnm.Print_Titles" localSheetId="11">'VON - Vedlejší a ostatní ...'!$74:$74</definedName>
    <definedName name="_xlnm.Print_Area" localSheetId="1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stavby'!$C$38:$AQ$61</definedName>
    <definedName name="_xlnm.Print_Area" localSheetId="1">'SO 1 - Vstupní část - úpr...'!$C$4:$P$33,'SO 1 - Vstupní část - úpr...'!$C$39:$Q$65,'SO 1 - Vstupní část - úpr...'!$C$71:$R$212</definedName>
    <definedName name="_xlnm.Print_Area" localSheetId="2">'SO 10 - Veřejné osvětlení'!$C$4:$P$33,'SO 10 - Veřejné osvětlení'!$C$39:$Q$67,'SO 10 - Veřejné osvětlení'!$C$73:$R$147</definedName>
    <definedName name="_xlnm.Print_Area" localSheetId="3">'SO 2 - Oplocení'!$C$4:$P$33,'SO 2 - Oplocení'!$C$39:$Q$60,'SO 2 - Oplocení'!$C$66:$R$138</definedName>
    <definedName name="_xlnm.Print_Area" localSheetId="4">'SO 3 - Pěší komunikace - ...'!$C$4:$P$33,'SO 3 - Pěší komunikace - ...'!$C$39:$Q$58,'SO 3 - Pěší komunikace - ...'!$C$64:$R$115</definedName>
    <definedName name="_xlnm.Print_Area" localSheetId="5">'SO 4 a,b - Dopadové ploch...'!$C$4:$P$33,'SO 4 a,b - Dopadové ploch...'!$C$39:$Q$59,'SO 4 a,b - Dopadové ploch...'!$C$65:$R$138</definedName>
    <definedName name="_xlnm.Print_Area" localSheetId="6">'SO 5 - Drenážní systém'!$C$4:$P$33,'SO 5 - Drenážní systém'!$C$39:$Q$60,'SO 5 - Drenážní systém'!$C$66:$R$141</definedName>
    <definedName name="_xlnm.Print_Area" localSheetId="7">'SO 6 - Terenní schodiště'!$C$4:$P$33,'SO 6 - Terenní schodiště'!$C$39:$Q$62,'SO 6 - Terenní schodiště'!$C$68:$R$148</definedName>
    <definedName name="_xlnm.Print_Area" localSheetId="8">'SO 7 - Terenní schodiště'!$C$4:$P$33,'SO 7 - Terenní schodiště'!$C$39:$Q$59,'SO 7 - Terenní schodiště'!$C$65:$R$103</definedName>
    <definedName name="_xlnm.Print_Area" localSheetId="9">'SO 8 - Terenní schodiště'!$C$4:$P$33,'SO 8 - Terenní schodiště'!$C$39:$Q$61,'SO 8 - Terenní schodiště'!$C$67:$R$119</definedName>
    <definedName name="_xlnm.Print_Area" localSheetId="10">'SO 9 - Maják'!$C$4:$P$33,'SO 9 - Maják'!$C$39:$Q$74,'SO 9 - Maják'!$C$80:$R$254</definedName>
    <definedName name="_xlnm.Print_Area" localSheetId="11">'VON - Vedlejší a ostatní ...'!$C$4:$P$33,'VON - Vedlejší a ostatní ...'!$C$39:$Q$58,'VON - Vedlejší a ostatní ...'!$C$64:$R$97</definedName>
  </definedNames>
  <calcPr fullCalcOnLoad="1"/>
</workbook>
</file>

<file path=xl/sharedStrings.xml><?xml version="1.0" encoding="utf-8"?>
<sst xmlns="http://schemas.openxmlformats.org/spreadsheetml/2006/main" count="9152" uniqueCount="1636">
  <si>
    <t>Export VZ</t>
  </si>
  <si>
    <t>List obsahuje:</t>
  </si>
  <si>
    <t>1.0</t>
  </si>
  <si>
    <t>False</t>
  </si>
  <si>
    <t>{355C1CF8-BC3D-4FA4-BC3C-D4F0ACAEA93E}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</si>
  <si>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</si>
  <si>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</si>
  <si>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</si>
  <si>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</si>
  <si>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</si>
  <si>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</si>
  <si>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</si>
  <si>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</si>
  <si>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Stavba:</t>
  </si>
  <si>
    <t>2/2015 - Revitalizace jihovýchodní části Kmochova ostrova v Kolíně</t>
  </si>
  <si>
    <t>0,1</t>
  </si>
  <si>
    <t>1</t>
  </si>
  <si>
    <t>Místo:</t>
  </si>
  <si>
    <t>Kolín</t>
  </si>
  <si>
    <t>Datum:</t>
  </si>
  <si>
    <t>21.04.2015</t>
  </si>
  <si>
    <t>10</t>
  </si>
  <si>
    <t>100</t>
  </si>
  <si>
    <t>Zadavatel:</t>
  </si>
  <si>
    <t>IČ:</t>
  </si>
  <si>
    <t>Město Kolín</t>
  </si>
  <si>
    <t>DIČ:</t>
  </si>
  <si>
    <t>Uchazeč:</t>
  </si>
  <si>
    <t xml:space="preserve"> </t>
  </si>
  <si>
    <t>Projektant:</t>
  </si>
  <si>
    <t>Ing. arch. Martin Jirovský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</si>
  <si>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</si>
  <si>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</si>
  <si>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</si>
  <si>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</si>
  <si>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</si>
  <si>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</si>
  <si>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</si>
  <si>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</si>
  <si>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</si>
  <si>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</si>
  <si>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</si>
  <si>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</si>
  <si>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</si>
  <si>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</si>
  <si>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</si>
  <si>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</si>
  <si>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</si>
  <si>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</si>
  <si>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</si>
  <si>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</si>
  <si>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</si>
  <si>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</si>
  <si>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</si>
  <si>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</si>
  <si>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</si>
  <si>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</si>
  <si>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</si>
  <si>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</si>
  <si>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</si>
  <si>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</si>
  <si>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</si>
  <si>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</si>
  <si>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</si>
  <si>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</si>
  <si>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</si>
  <si>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</si>
  <si>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</si>
  <si>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</si>
  <si>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</si>
  <si>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</t>
  </si>
  <si>
    <t>Vstupní část - úpravy terénu, zídky, schodiště, dlažba</t>
  </si>
  <si>
    <t>STA</t>
  </si>
  <si>
    <t>{48CF3AF0-2EC1-437B-B1ED-CE180DE3A4FE}</t>
  </si>
  <si>
    <t>2</t>
  </si>
  <si>
    <t>SO 10</t>
  </si>
  <si>
    <t>Veřejné osvětlení</t>
  </si>
  <si>
    <t>ING</t>
  </si>
  <si>
    <t>{31738921-6634-421D-B6F8-BA582D1C4C64}</t>
  </si>
  <si>
    <t>SO 2</t>
  </si>
  <si>
    <t>Oplocení</t>
  </si>
  <si>
    <t>{35E0B3A7-A9EB-4D95-8841-C2B9ED5D504F}</t>
  </si>
  <si>
    <t>SO 3</t>
  </si>
  <si>
    <t>Pěší komunikace - mlatové</t>
  </si>
  <si>
    <t>{5D92AAB3-7475-4C87-B0CF-8F60E14C972E}</t>
  </si>
  <si>
    <t>SO 4 a,b</t>
  </si>
  <si>
    <t>Dopadové plochy, vybavení hřišť, mobiliář</t>
  </si>
  <si>
    <t>{E3B3D72D-CD09-4C71-969B-BEF7B6DDDF9B}</t>
  </si>
  <si>
    <t>SO 5</t>
  </si>
  <si>
    <t>Drenážní systém</t>
  </si>
  <si>
    <t>{68703A1A-C71D-4074-ACC1-764899409AC9}</t>
  </si>
  <si>
    <t>SO 6</t>
  </si>
  <si>
    <t>Terenní schodiště</t>
  </si>
  <si>
    <t>{C0CAC7F9-929B-4A32-A13F-2E9F84DFA76B}</t>
  </si>
  <si>
    <t>SO 7</t>
  </si>
  <si>
    <t>{5A9B8220-E96A-48F3-92C6-B1ECCEFB6C70}</t>
  </si>
  <si>
    <t>SO 8</t>
  </si>
  <si>
    <t>{6B2E0360-8D93-42DB-BA1F-C0E97C473371}</t>
  </si>
  <si>
    <t>SO 9</t>
  </si>
  <si>
    <t>Maják</t>
  </si>
  <si>
    <t>{87D49F80-F4AB-49C8-AD42-0A02C5865976}</t>
  </si>
  <si>
    <t>VON</t>
  </si>
  <si>
    <t>Vedlejší a ostatní náklady</t>
  </si>
  <si>
    <t>{A0F8153D-FA5A-4C0E-92B1-AD5E2B82779F}</t>
  </si>
  <si>
    <t>Zpět na list:</t>
  </si>
  <si>
    <t>KRYCÍ LIST SOUPISU</t>
  </si>
  <si>
    <t>Objekt:</t>
  </si>
  <si>
    <t>SO 1 - Vstupní část - úpravy terénu, zídky, schodiště, dlažba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</si>
  <si>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</si>
  <si>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</si>
  <si>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</si>
  <si>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</si>
  <si>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</si>
  <si>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</si>
  <si>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</si>
  <si>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</si>
  <si>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</si>
  <si>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</si>
  <si>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</si>
  <si>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</si>
  <si>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</si>
  <si>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</si>
  <si>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</si>
  <si>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</si>
  <si>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767 - Konstrukce zámečnické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</si>
  <si>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</si>
  <si>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</si>
  <si>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</si>
  <si>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</si>
  <si>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</si>
  <si>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</si>
  <si>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</si>
  <si>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</si>
  <si>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</si>
  <si>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</si>
  <si>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</si>
  <si>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</si>
  <si>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</si>
  <si>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</si>
  <si>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</si>
  <si>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</si>
  <si>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</si>
  <si>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</si>
  <si>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</si>
  <si>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</si>
  <si>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</si>
  <si>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m2</t>
  </si>
  <si>
    <t>CS ÚRS 2013 01</t>
  </si>
  <si>
    <t>4</t>
  </si>
  <si>
    <t>439717902</t>
  </si>
  <si>
    <t>12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</si>
  <si>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</si>
  <si>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</si>
  <si>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2012616175</t>
  </si>
  <si>
    <t>3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</si>
  <si>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</si>
  <si>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</si>
  <si>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</si>
  <si>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463069574</t>
  </si>
  <si>
    <t>5,97+2,98+5+5,44+7,4+3,55+3,53+9,07+3+6,3+1</t>
  </si>
  <si>
    <t>VV</t>
  </si>
  <si>
    <t>13</t>
  </si>
  <si>
    <t>122101101</t>
  </si>
  <si>
    <t>Odkopávky a prokopávky nezapažené s přehozením výkopku na vzdálenost do 3 m nebo s naložením na dopravní prostředek v horninách tř. 1 a 2 do 100 m3</t>
  </si>
  <si>
    <t>m3</t>
  </si>
  <si>
    <t>-534580038</t>
  </si>
  <si>
    <t>0,26*118+64*0,52+3,5*3,5</t>
  </si>
  <si>
    <t>67</t>
  </si>
  <si>
    <t>131101101</t>
  </si>
  <si>
    <t>Hloubení nezapažených jam a zářezů kromě zářezů se šikmými stěnami pro podzemní vedení s urovnáním dna do předepsaného profilu a spádu v horninách tř. 1 a 2 do 100 m3</t>
  </si>
  <si>
    <t>-1682567878</t>
  </si>
  <si>
    <t>0,5*0,5*1 "jáma pro drenážní vyústění</t>
  </si>
  <si>
    <t>66</t>
  </si>
  <si>
    <t>132101101</t>
  </si>
  <si>
    <t>Hloubení zapažených i nezapažených rýh šířky do 600 mm s urovnáním dna do předepsaného profilu a spádu v horninách tř. 1 a 2 do 100 m3</t>
  </si>
  <si>
    <t>-92942596</t>
  </si>
  <si>
    <t>15*0,6*0,3</t>
  </si>
  <si>
    <t>14</t>
  </si>
  <si>
    <t>132101202</t>
  </si>
  <si>
    <t>Hloubení zapažených i nezapažených rýh šířky přes 600 do 2 000 mm s urovnáním dna do předepsaného profilu a spádu v horninách tř. 1 a 2 přes 100 do 1 000 m3</t>
  </si>
  <si>
    <t>116303011</t>
  </si>
  <si>
    <t>(4,839+8,38+5,336+4,056+5,36+3,353+3,788+0,777+0,248+0,56+1,512)*1,226+0,9*2*11,568 "hloubení rýh pro opěrnou zídku</t>
  </si>
  <si>
    <t>80</t>
  </si>
  <si>
    <t>162401102</t>
  </si>
  <si>
    <t>Vodorovné přemístění do 2000 m výkopku/sypaniny z horniny tř. 1 až 4</t>
  </si>
  <si>
    <t>-1965131301</t>
  </si>
  <si>
    <t>76,21+0,25+2,7+67,667-18,784-12,6 "odkopávky+jámy+rýhy-obsyp-uložení do násypů</t>
  </si>
  <si>
    <t>86</t>
  </si>
  <si>
    <t>171101111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</si>
  <si>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</si>
  <si>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1117598107</t>
  </si>
  <si>
    <t>81</t>
  </si>
  <si>
    <t>171201211</t>
  </si>
  <si>
    <t>Poplatek za uložení odpadu ze sypaniny na skládce (skládkovné)</t>
  </si>
  <si>
    <t>t</t>
  </si>
  <si>
    <t>1819130519</t>
  </si>
  <si>
    <t>115,443*1750/1000</t>
  </si>
  <si>
    <t>68</t>
  </si>
  <si>
    <t>174201101</t>
  </si>
  <si>
    <t>Zásyp sypaninou z jakékoliv horniny s uložením výkopku ve vrstvách bez zhutnění jam, šachet, rýh nebo kolem objektů v těchto vykopávkách</t>
  </si>
  <si>
    <t>-524681886</t>
  </si>
  <si>
    <t>69</t>
  </si>
  <si>
    <t>M</t>
  </si>
  <si>
    <t>583336520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</si>
  <si>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 8-16</t>
  </si>
  <si>
    <t>8</t>
  </si>
  <si>
    <t>-637246137</t>
  </si>
  <si>
    <t>17</t>
  </si>
  <si>
    <t>175101201</t>
  </si>
  <si>
    <t>Obsypání objektů sypaninou z vhodných hornin 1 až 4 nebo materiálem uloženým ve vzdálenosti do 30 m od vnějšího kraje objektu pro jakoukoliv míru zhutnění bez prohození sypaniny</t>
  </si>
  <si>
    <t>556950989</t>
  </si>
  <si>
    <t>0,6*0,2*15</t>
  </si>
  <si>
    <t>(4,839+8,38+5,336+4,056+5,36+3,353+3,788+0,777+0,248+0,56+1,512)*0,294+9,78*2*0,294</t>
  </si>
  <si>
    <t>18</t>
  </si>
  <si>
    <t>175101209</t>
  </si>
  <si>
    <t>Obsypání objektů sypaninou z vhodných hornin 1 až 4 nebo materiálem uloženým ve vzdálenosti do 30 m od vnějšího kraje objektu pro jakoukoliv míru zhutnění Příplatek k ceně za prohození sypaniny</t>
  </si>
  <si>
    <t>-1942638828</t>
  </si>
  <si>
    <t>23</t>
  </si>
  <si>
    <t>181102302</t>
  </si>
  <si>
    <t>Úprava pláně v zářezech se zhutněním</t>
  </si>
  <si>
    <t>739830459</t>
  </si>
  <si>
    <t>182+7,83*3,5</t>
  </si>
  <si>
    <t>83</t>
  </si>
  <si>
    <t>181411133</t>
  </si>
  <si>
    <t>Založení trávníku na půdě předem připravené plochy do 1000 m2 výsevem včetně utažení parkového na svahu přes 1:2 do 1:1</t>
  </si>
  <si>
    <t>-1811858458</t>
  </si>
  <si>
    <t>84</t>
  </si>
  <si>
    <t>005724100</t>
  </si>
  <si>
    <t>osiva pícnin směsi travní balení obvykle 25 kg parková</t>
  </si>
  <si>
    <t>kg</t>
  </si>
  <si>
    <t>1793984179</t>
  </si>
  <si>
    <t>50*0,025 'Přepočtené koeficientem množství</t>
  </si>
  <si>
    <t>49</t>
  </si>
  <si>
    <t>183102132</t>
  </si>
  <si>
    <t>Hloubení jamek pro vysazování rostlin v zemině tř.1 až 4 bez výměny půdy na svahu přes 1:5 do 1:2, objemu přes 0,01 do 0,02 m3</t>
  </si>
  <si>
    <t>kus</t>
  </si>
  <si>
    <t>-770524374</t>
  </si>
  <si>
    <t>52</t>
  </si>
  <si>
    <t>184102121</t>
  </si>
  <si>
    <t>Výsadba dřeviny s balem do předem vyhloubené jamky se zalitím na svahu přes 1:5 do 1:2, při průměru balu přes 100 do 200 mm</t>
  </si>
  <si>
    <t>-1739821987</t>
  </si>
  <si>
    <t>51</t>
  </si>
  <si>
    <t>026520250</t>
  </si>
  <si>
    <t xml:space="preserve">40 ks: Philadelphus x lemoinei Candelabre, 40 ks: Philadelphus x lemoinei Dame Blanche, 40 ks: Philadelphus x lemoinei Erectus
</t>
  </si>
  <si>
    <t>-614104340</t>
  </si>
  <si>
    <t>58</t>
  </si>
  <si>
    <t>184808324</t>
  </si>
  <si>
    <t>Hnojení sazenic s promísením hnojiva se zeminou bez dodání hnojiva ostatních dřevin při okopání nebo obrytí, strojenými hnojivy v množství 0,50 kg k 1 sazenici</t>
  </si>
  <si>
    <t>1636041188</t>
  </si>
  <si>
    <t>54</t>
  </si>
  <si>
    <t>185804312</t>
  </si>
  <si>
    <t>Zalití rostlin vodou plocha přes 20 m2</t>
  </si>
  <si>
    <t>-487904075</t>
  </si>
  <si>
    <t>55</t>
  </si>
  <si>
    <t>185851121</t>
  </si>
  <si>
    <t>Dovoz vody pro zálivku rostlin za vzdálenost do 1000 m</t>
  </si>
  <si>
    <t>1063244113</t>
  </si>
  <si>
    <t>57</t>
  </si>
  <si>
    <t>1-B</t>
  </si>
  <si>
    <t>Povýsadbová péče - 36 měsíců</t>
  </si>
  <si>
    <t>Kč</t>
  </si>
  <si>
    <t>1771661422</t>
  </si>
  <si>
    <t>8*(336+1040) "zálivka (počet*Kč)</t>
  </si>
  <si>
    <t>8*2000 "posečení trávníku + prořez větví</t>
  </si>
  <si>
    <t>3*3000 "pletí plevele (počet*Kč)</t>
  </si>
  <si>
    <t>Součet</t>
  </si>
  <si>
    <t>48</t>
  </si>
  <si>
    <t>273313711</t>
  </si>
  <si>
    <t>Základy z betonu prostého desky z betonu kamenem neprokládaného tř. C 20/25</t>
  </si>
  <si>
    <t>-1342204191</t>
  </si>
  <si>
    <t>Poznámka k položce:
pod schodiště s malovodním součinitelem</t>
  </si>
  <si>
    <t>P</t>
  </si>
  <si>
    <t>3,5*1,848</t>
  </si>
  <si>
    <t>274313611</t>
  </si>
  <si>
    <t>Základy z betonu prostého pasy betonu kamenem neprokládaného tř. C 16/20 XC1</t>
  </si>
  <si>
    <t>-1021958473</t>
  </si>
  <si>
    <t>(4,839+8,38+5,336+4,056+5,36+3,353+3,788+0,777+0,248+0,56+1,512)*1,076+9,78*2* 1,076</t>
  </si>
  <si>
    <t>274356021</t>
  </si>
  <si>
    <t>Bednění základů z betonu prostého nebo železového pasů pro plochy rovinné zřízení</t>
  </si>
  <si>
    <t>1291411334</t>
  </si>
  <si>
    <t>(4,839+8,38+5,336+4,056+5,36+3,353+3,788+0,777+0,248+0,56+1,512)*2,5+9,78*2*2,5</t>
  </si>
  <si>
    <t>22</t>
  </si>
  <si>
    <t>274356022</t>
  </si>
  <si>
    <t>Bednění základů z betonu prostého nebo železového pasů pro plochy rovinné odstranění</t>
  </si>
  <si>
    <t>-2070499661</t>
  </si>
  <si>
    <t>76</t>
  </si>
  <si>
    <t>275313611</t>
  </si>
  <si>
    <t>Základové patky z betonu tř. C 16/20</t>
  </si>
  <si>
    <t>-358938108</t>
  </si>
  <si>
    <t>Poznámka k položce:
beton pod kamenné kvádry</t>
  </si>
  <si>
    <t>0,07*3,7</t>
  </si>
  <si>
    <t>20</t>
  </si>
  <si>
    <t>326213311</t>
  </si>
  <si>
    <t>Zdivo obkladní z lomového kamene upraveného na maltu MC 100 s vyspárováním maltou MCS, s vypracováním líce objemu přes 3 m3, frakce 63-125 mm</t>
  </si>
  <si>
    <t>1442183258</t>
  </si>
  <si>
    <t>(4,839+8,38+5,336+4,056+5,36+3,353+3,788+0,777+0,248+0,56+1,512)*0,335+9,78*2*0,335</t>
  </si>
  <si>
    <t>43</t>
  </si>
  <si>
    <t>434121415</t>
  </si>
  <si>
    <t>Osazování schodišťových stupňů železobetonových s vyspárováním styčných spár, s provizorním dřevěným zábradlím a dočasným zakrytím stupnic prkny na schodnice, stupňů broušených nebo leštěných</t>
  </si>
  <si>
    <t>-972655575</t>
  </si>
  <si>
    <t>44</t>
  </si>
  <si>
    <t>593737510</t>
  </si>
  <si>
    <t xml:space="preserve">ramena, stupně a podesty schodišťové železobetonové schodišťový stupeň  teracový LSU L stupeň úhlový podkosený - šedý LSU  </t>
  </si>
  <si>
    <t>-739755689</t>
  </si>
  <si>
    <t>46</t>
  </si>
  <si>
    <t>434351141</t>
  </si>
  <si>
    <t>Bednění stupňů betonovaných na podstupňové desce nebo na terénu půdorysně přímočarých zřízení</t>
  </si>
  <si>
    <t>-711715708</t>
  </si>
  <si>
    <t>(0,333+0,17)*3,5*20</t>
  </si>
  <si>
    <t>47</t>
  </si>
  <si>
    <t>434351142</t>
  </si>
  <si>
    <t>Bednění stupňů betonovaných na podstupňové desce nebo na terénu půdorysně přímočarých odstranění</t>
  </si>
  <si>
    <t>-1090217818</t>
  </si>
  <si>
    <t>24</t>
  </si>
  <si>
    <t>564231111</t>
  </si>
  <si>
    <t>Podklad nebo podsyp ze štěrkopísku ŠP s rozprostřením, vlhčením a zhutněním, po zhutnění tl. 100 mm, frakce 0-8 mm</t>
  </si>
  <si>
    <t>-821420002</t>
  </si>
  <si>
    <t>25</t>
  </si>
  <si>
    <t>564761111.B</t>
  </si>
  <si>
    <t>Podklad nebo kryt z kameniva hrubého drceného vel. 0-63 mm s rozprostřením a zhutněním, po zhutnění tl. 250 mm</t>
  </si>
  <si>
    <t>1811615056</t>
  </si>
  <si>
    <t>26</t>
  </si>
  <si>
    <t>564811111</t>
  </si>
  <si>
    <t>Podklad ze štěrkodrti ŠD s rozprostřením a zhutněním, po zhutnění tl. 50 mm, frakce 8-16 mm</t>
  </si>
  <si>
    <t>1803176446</t>
  </si>
  <si>
    <t>167,61+15,51</t>
  </si>
  <si>
    <t>16</t>
  </si>
  <si>
    <t>564831111</t>
  </si>
  <si>
    <t>Podklad ze štěrkodrti ŠD frakce 16-32 mm rozprostřením a zhutněním, po zhutnění tl. 100 mm</t>
  </si>
  <si>
    <t>-145464215</t>
  </si>
  <si>
    <t>Poznámka k položce:
štěrkové lože pod beton u opěrné zídky</t>
  </si>
  <si>
    <t>(4,839+8,38+5,336+4,056+5,36+3,353+3,788+0,777+0,248+0,56+1,512)*0,7+9,78*2*0,7</t>
  </si>
  <si>
    <t>34</t>
  </si>
  <si>
    <t>564851111</t>
  </si>
  <si>
    <t>Podklad ze štěrkodrti ŠD s rozprostřením a zhutněním, po zhutnění tl. 150 mm, frakce 16-32</t>
  </si>
  <si>
    <t>-47581754</t>
  </si>
  <si>
    <t>35</t>
  </si>
  <si>
    <t>564861111</t>
  </si>
  <si>
    <t>Podklad ze štěrkodrti ŠD s rozprostřením a zhutněním, po zhutnění tl. 200 mm, frakce 16-32 mm</t>
  </si>
  <si>
    <t>-772523833</t>
  </si>
  <si>
    <t>Poznámka k položce:
pod schodiště</t>
  </si>
  <si>
    <t>6,65*3,5</t>
  </si>
  <si>
    <t>33</t>
  </si>
  <si>
    <t>564871111</t>
  </si>
  <si>
    <t>Podklad ze štěrkodrti ŠD s rozprostřením a zhutněním, po zhutnění tl. 250 mm, frakce 16-32</t>
  </si>
  <si>
    <t>1076835105</t>
  </si>
  <si>
    <t>74</t>
  </si>
  <si>
    <t>591211111</t>
  </si>
  <si>
    <t>Kladení dlažby z kostek drobných z kamene do lože z kameniva těženého tl 50 mm</t>
  </si>
  <si>
    <t>759017199</t>
  </si>
  <si>
    <t>0,16*3,7</t>
  </si>
  <si>
    <t>75</t>
  </si>
  <si>
    <t>583801200</t>
  </si>
  <si>
    <t>kostka dlažební drobná, žula velikost 8/10 cm</t>
  </si>
  <si>
    <t>-1089910295</t>
  </si>
  <si>
    <t>Poznámka k položce:
1t = cca 5 m2</t>
  </si>
  <si>
    <t>0,592/5</t>
  </si>
  <si>
    <t>31</t>
  </si>
  <si>
    <t>596211222</t>
  </si>
  <si>
    <t>Kladení dlažby z betonových zámkových dlaždic komunikací pro pěší s ložem z kameniva těženého nebo drceného tl. do 40 mm frakce 0-4, s vyplněním spár s dvojitým hutněním, vibrováním a se smetením přebytečného materiálu na krajnici tl. 80 mm skupiny B, pro plochy přes 100 do 300 m2</t>
  </si>
  <si>
    <t>-1427156765</t>
  </si>
  <si>
    <t>15,51+167,61</t>
  </si>
  <si>
    <t>28</t>
  </si>
  <si>
    <t>592452660.1</t>
  </si>
  <si>
    <t>dlaždice betonové dlažba zámková (ČSN EN 1338) dlažba vibrolisovaná standardní povrch (uzavřený hladký povrch) provedení: červená,hnědá,okrová,antracit tvarově jednoduchá dlažba            28 x 21 x 8</t>
  </si>
  <si>
    <t>697838427</t>
  </si>
  <si>
    <t>183,12*0,294</t>
  </si>
  <si>
    <t>29</t>
  </si>
  <si>
    <t>592452690</t>
  </si>
  <si>
    <t>dlaždice betonové dlažba zámková (ČSN EN 1338) dlažba vibrolisovaná Bstandardní povrch (uzavřený hladký povrch) provedení: červená,hnědá,okrová,antracit tvarově jednoduchá dlažba          21 x 14 x 8</t>
  </si>
  <si>
    <t>-413209272</t>
  </si>
  <si>
    <t>0,4116*183,12</t>
  </si>
  <si>
    <t>30</t>
  </si>
  <si>
    <t>592452620.1</t>
  </si>
  <si>
    <t>dlaždice betonové dlažba zámková (ČSN EN 1338) dlažba vibrolisovaná standardní povrch (uzavřený hladký povrch) provedení: červená,hnědá,okrová,antracit tvarově jednoduchá dlažba            14 x 14 x 8</t>
  </si>
  <si>
    <t>999499393</t>
  </si>
  <si>
    <t>183,12*0,2352</t>
  </si>
  <si>
    <t>63</t>
  </si>
  <si>
    <t>592452620</t>
  </si>
  <si>
    <t>dlaždice betonové dlažba zámková (ČSN EN 1338) dlažba vibrolisovaná standardní povrch (uzavřený hladký povrch) provedení: červená,hnědá,okrová,antracit tvarově jednoduchá dlažba            14 x 7 x 8</t>
  </si>
  <si>
    <t>2116759879</t>
  </si>
  <si>
    <t>183,12*0,0588</t>
  </si>
  <si>
    <t>64</t>
  </si>
  <si>
    <t>871228111</t>
  </si>
  <si>
    <t>Kladení drenážního potrubí z plastických hmot do připravené rýhy z tvrdého PVC, průměru přes 90 do 150 mm</t>
  </si>
  <si>
    <t>-1793771828</t>
  </si>
  <si>
    <t>65</t>
  </si>
  <si>
    <t>286132120</t>
  </si>
  <si>
    <t>trubky z polyetylénu perforované drenážní systémy víceúčelové drenážní systém drenážní trubka trubka se spojkou (zasouvací návlačkou), délka 6 m DN 100</t>
  </si>
  <si>
    <t>1566179637</t>
  </si>
  <si>
    <t>11</t>
  </si>
  <si>
    <t>914111111</t>
  </si>
  <si>
    <t>Montáž svislé dopravní značky základní velikosti do 1 m2 objímkami na sloupky nebo konzoly</t>
  </si>
  <si>
    <t>1130820090</t>
  </si>
  <si>
    <t>7</t>
  </si>
  <si>
    <t>914511112</t>
  </si>
  <si>
    <t>Montáž sloupku dopravních značek délky do 3,5 m do hliníkové patky</t>
  </si>
  <si>
    <t>31796698</t>
  </si>
  <si>
    <t>404452250</t>
  </si>
  <si>
    <t>výrobky a tabule orientační pro návěstí a zabezpečovací zařízení silniční značky dopravní svislé sloupky Zn 60 - 350</t>
  </si>
  <si>
    <t>786517449</t>
  </si>
  <si>
    <t>914531111</t>
  </si>
  <si>
    <t>Montáž konzol nebo nástavců pro osazení dopravních značek velikosti do 1 m2 na sloupek</t>
  </si>
  <si>
    <t>1969521065</t>
  </si>
  <si>
    <t>9</t>
  </si>
  <si>
    <t>404452560</t>
  </si>
  <si>
    <t>výrobky a tabule orientační pro návěstí a zabezpečovací zařízení silniční značky dopravní svislé upínací svorky na sloupek US 60</t>
  </si>
  <si>
    <t>-756690757</t>
  </si>
  <si>
    <t>73</t>
  </si>
  <si>
    <t>916331111</t>
  </si>
  <si>
    <t>Osazení zahradního obrubníku betonového s ložem tl. od 50 do 100 mm z betonu prostého tř. C 16/20 bez boční opěry</t>
  </si>
  <si>
    <t>-244339584</t>
  </si>
  <si>
    <t>71</t>
  </si>
  <si>
    <t>592172110</t>
  </si>
  <si>
    <t>obrubníky betonové a železobetonové obrubníky zahradní 100/5/25 II šedá   100 x 5 x 25</t>
  </si>
  <si>
    <t>880113920</t>
  </si>
  <si>
    <t>72</t>
  </si>
  <si>
    <t>592173040</t>
  </si>
  <si>
    <t>obrubníky betonové a železobetonové obrubníky zahradní přír. šedá        50 x 5 x 20</t>
  </si>
  <si>
    <t>1600327193</t>
  </si>
  <si>
    <t>79</t>
  </si>
  <si>
    <t>919726123</t>
  </si>
  <si>
    <t>Geotextilie netkaná pro ochranu, separaci nebo filtraci měrná hmotnost přes 300 do 500 g/m2</t>
  </si>
  <si>
    <t>-739446283</t>
  </si>
  <si>
    <t>15*2,06</t>
  </si>
  <si>
    <t>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</si>
  <si>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</si>
  <si>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</si>
  <si>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-1421750731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</si>
  <si>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</si>
  <si>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</si>
  <si>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448431372</t>
  </si>
  <si>
    <t>5</t>
  </si>
  <si>
    <t>966006221</t>
  </si>
  <si>
    <t>Odstranění trubkového nástavce ze sloupku s odklizením materiálu na vzdálenost do 20 m nebo s naložením na dopravní prostředek včetně demontáže dopravní značky</t>
  </si>
  <si>
    <t>1150397796</t>
  </si>
  <si>
    <t>966075141</t>
  </si>
  <si>
    <t>Odstranění různých konstrukcí kovového zábradlí vcelku, včetně vybourání základů</t>
  </si>
  <si>
    <t>-192898419</t>
  </si>
  <si>
    <t>6,29+10,62+1,4+12,04+3,77+2,05</t>
  </si>
  <si>
    <t>60</t>
  </si>
  <si>
    <t>997013501</t>
  </si>
  <si>
    <t>Odvoz suti a vybouraných hmot na skládku nebo meziskládku se složením, na vzdálenost do 1 km</t>
  </si>
  <si>
    <t>-1291644873</t>
  </si>
  <si>
    <t>61</t>
  </si>
  <si>
    <t>997013509</t>
  </si>
  <si>
    <t>Odvoz suti a vybouraných hmot na skládku nebo meziskládku se složením, na vzdálenost Příplatek k ceně za každý další i započatý 1 km přes 1 km</t>
  </si>
  <si>
    <t>332448844</t>
  </si>
  <si>
    <t>62</t>
  </si>
  <si>
    <t>997013801</t>
  </si>
  <si>
    <t>Poplatek za uložení stavebního odpadu na skládce (skládkovné) betonového</t>
  </si>
  <si>
    <t>-1539181237</t>
  </si>
  <si>
    <t>59</t>
  </si>
  <si>
    <t>998223011</t>
  </si>
  <si>
    <t>Přesun hmot pro pozemní komunikace s krytem dlážděným dopravní vzdálenost do 200 m jakékoliv délky objektu</t>
  </si>
  <si>
    <t>50595318</t>
  </si>
  <si>
    <t>37</t>
  </si>
  <si>
    <t>767165114</t>
  </si>
  <si>
    <t>Montáž zábradlí rovného madel z trubek nebo tenkostěnných profilů svařováním</t>
  </si>
  <si>
    <t>730377292</t>
  </si>
  <si>
    <t>3,3+1+3,3</t>
  </si>
  <si>
    <t>38</t>
  </si>
  <si>
    <t>141153640</t>
  </si>
  <si>
    <t>trubky ocelové bezešvé hladké kruhové běžné - nekotlové ČSN 41 1353.1 ve výrobních délkách, s vnějším i vnitřním povrchem okujeným, bez ochrany povrchu vnější D  tloušťka stěny mm 51       3,2</t>
  </si>
  <si>
    <t>32</t>
  </si>
  <si>
    <t>-183602405</t>
  </si>
  <si>
    <t>Poznámka k položce:
Hmotnost: 3,772 kg/m</t>
  </si>
  <si>
    <t>41</t>
  </si>
  <si>
    <t>767220130</t>
  </si>
  <si>
    <t>Montáž schodišťového zábradlí z trubek nebo tenkostěnných profilů do zdiva, hmotnosti 1 m zábradlí přes 25 kg</t>
  </si>
  <si>
    <t>737349224</t>
  </si>
  <si>
    <t>7*0,5</t>
  </si>
  <si>
    <t>39</t>
  </si>
  <si>
    <t>1109986885</t>
  </si>
  <si>
    <t>7*0,5 "trubky kotvené do konstrukce zídky</t>
  </si>
  <si>
    <t>45</t>
  </si>
  <si>
    <t>091002000</t>
  </si>
  <si>
    <t>Hlavní tituly průvodních činností a nákladů ostatní náklady související s objektem - GRAFICKÝ NÁVRH POLEPU - folie s UV odolností a otiskem reklamy - modročervený</t>
  </si>
  <si>
    <t>komplet</t>
  </si>
  <si>
    <t>262144</t>
  </si>
  <si>
    <t>148188770</t>
  </si>
  <si>
    <t xml:space="preserve">Poznámka k položce:
Nápis na schodišti: TCPA, POMÁHÁME TAM, KDE JSME DOMA, 2005-2015, SPORT,KULTURA,LIDÉ,PŘÍRODA, BEZPEČNOST, ZDRYVÍ </t>
  </si>
  <si>
    <t>SO 10 - Veřejné osvětlení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</si>
  <si>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</si>
  <si>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</si>
  <si>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</si>
  <si>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748 - Elektromontáže - osvětlovací zařízení a svítidla</t>
  </si>
  <si>
    <t>M - Práce a dodávky M</t>
  </si>
  <si>
    <t xml:space="preserve">    58-M - Revize vyhrazených technických zařízení</t>
  </si>
  <si>
    <t>2052876898</t>
  </si>
  <si>
    <t>9*0,8*0,12*0,12*3,14/4 "zemní svítidla</t>
  </si>
  <si>
    <t>12*1,5*0,5*0,5*3,14/4 "sloupy VO</t>
  </si>
  <si>
    <t>-1895069011</t>
  </si>
  <si>
    <t>340*0,35*0,6 "VO</t>
  </si>
  <si>
    <t>Vodorovné přemístění výkopku nebo sypaniny po suchu na obvyklém dopravním prostředku, bez naložení výkopku, avšak se složením bez rozhrnutí z horniny tř. 1 až 4 na vzdálenost přes 1 500 do 2 000 m</t>
  </si>
  <si>
    <t>33839225</t>
  </si>
  <si>
    <t>3,614+71,4-60,972</t>
  </si>
  <si>
    <t>40</t>
  </si>
  <si>
    <t>Uložení sypaniny poplatek za uložení sypaniny na skládce ( skládkovné )</t>
  </si>
  <si>
    <t>-1045099701</t>
  </si>
  <si>
    <t>14,042*1750/1000</t>
  </si>
  <si>
    <t>174101101</t>
  </si>
  <si>
    <t>Zásyp jam, šachet rýh nebo kolem objektů sypaninou se zhutněním</t>
  </si>
  <si>
    <t>1883834034</t>
  </si>
  <si>
    <t>340*0,35*0,5 "zásyp rýhy</t>
  </si>
  <si>
    <t>Mezisoučet</t>
  </si>
  <si>
    <t>5*1,5*0,5*0,5*3,14/4 "zásyp jam po rušených lampách</t>
  </si>
  <si>
    <t>181411131</t>
  </si>
  <si>
    <t>Založení trávníku na půdě předem připravené plochy do 1000 m2 výsevem včetně utažení parkového v rovině nebo na svahu do 1:5</t>
  </si>
  <si>
    <t>-2140688628</t>
  </si>
  <si>
    <t>340*0,35</t>
  </si>
  <si>
    <t>osivo směs travní parková</t>
  </si>
  <si>
    <t>-1001554811</t>
  </si>
  <si>
    <t>119*0,025 'Přepočtené koeficientem množství</t>
  </si>
  <si>
    <t>27</t>
  </si>
  <si>
    <t>536816541</t>
  </si>
  <si>
    <t>(12*0,8*3,14*0,0625) " sloupky VO</t>
  </si>
  <si>
    <t>388995212</t>
  </si>
  <si>
    <t>Chránička kabelů v římse z trub HDPE přes DN 80 do DN 110</t>
  </si>
  <si>
    <t>-1832512580</t>
  </si>
  <si>
    <t>451572111</t>
  </si>
  <si>
    <t>Lože pod potrubí, stoky a drobné objekty v otevřeném výkopu z kameniva drobného těženého 0 až 4 mm</t>
  </si>
  <si>
    <t>-488611193</t>
  </si>
  <si>
    <t xml:space="preserve">340*0,35*0,1 </t>
  </si>
  <si>
    <t>Podklad ze štěrkodrti ŠD s rozprostřením a zhutněním, po zhutnění tl. 250 mm</t>
  </si>
  <si>
    <t>694356923</t>
  </si>
  <si>
    <t>9*0,12*0,12*3,14/4</t>
  </si>
  <si>
    <t>42</t>
  </si>
  <si>
    <t>997006512</t>
  </si>
  <si>
    <t>Vodorovná doprava suti na skládku s naložením na dopravní prostředek a složením přes 100 m do 1 km</t>
  </si>
  <si>
    <t>1776337487</t>
  </si>
  <si>
    <t>997006519</t>
  </si>
  <si>
    <t>Vodorovná doprava suti na skládku s naložením na dopravní prostředek a složením Příplatek k ceně za každý další i započatý 1 km přes 1 km</t>
  </si>
  <si>
    <t>-1874325797</t>
  </si>
  <si>
    <t>174101105.1</t>
  </si>
  <si>
    <t>Dodávka a montáž výstražné fólie plastové šířky 300 mm</t>
  </si>
  <si>
    <t>-263037632</t>
  </si>
  <si>
    <t>Poznámka k položce:
nad VO</t>
  </si>
  <si>
    <t>742993105.2</t>
  </si>
  <si>
    <t xml:space="preserve">Odstranění stožárů VO včetně svítidel a betonových patek, včetně naložení na dopravní prostředek </t>
  </si>
  <si>
    <t>1166251959</t>
  </si>
  <si>
    <t>742993110.1</t>
  </si>
  <si>
    <t>Revize, seřízení a uvedení do provozu VO</t>
  </si>
  <si>
    <t>-31795630</t>
  </si>
  <si>
    <t>743611111</t>
  </si>
  <si>
    <t>Montáž vodič uzemňovací FeZn pásek D do 120 mm2 na povrchu</t>
  </si>
  <si>
    <t>2129460796</t>
  </si>
  <si>
    <t>354410730</t>
  </si>
  <si>
    <t>drát průměr 10 mm FeZn</t>
  </si>
  <si>
    <t>1140883978</t>
  </si>
  <si>
    <t>Poznámka k položce:
Hmotnost: 0,62 kg/m</t>
  </si>
  <si>
    <t>340/1,61</t>
  </si>
  <si>
    <t>744431400</t>
  </si>
  <si>
    <t>Montáž kabel Cu sk.2 do 1 kV do 1,60 kg pod omítku stěn</t>
  </si>
  <si>
    <t>1747577299</t>
  </si>
  <si>
    <t>340+4+4+4+4+4+2+2+4+2+4</t>
  </si>
  <si>
    <t>341110800</t>
  </si>
  <si>
    <t>kabel silový s Cu jádrem CYKY 4x16 mm2</t>
  </si>
  <si>
    <t>90228499</t>
  </si>
  <si>
    <t>36</t>
  </si>
  <si>
    <t>748121141</t>
  </si>
  <si>
    <t>Montáž a dodávka svítidel zářivkových se zapojením vodičů, cena včetně dodávky svítidel L 36W/840, opalový difuzor</t>
  </si>
  <si>
    <t>1547282537</t>
  </si>
  <si>
    <t>748139220.B</t>
  </si>
  <si>
    <t>Montáž a dodávka zemních svítidel 1x50W GU5.3, nerezový rámeček, tvrzené sklo, IP67, tělo svítidla z tlakově litého hliníku, vestavný box, RAL9011</t>
  </si>
  <si>
    <t>973091401</t>
  </si>
  <si>
    <t>748719211</t>
  </si>
  <si>
    <t>Montáž stožár osvětlení samostatně stojící do 12m</t>
  </si>
  <si>
    <t>-964417894</t>
  </si>
  <si>
    <t>316723550.B</t>
  </si>
  <si>
    <t xml:space="preserve">stožáry městského osvětlení dekorativní stožáry, materiál:z tlakově litého hliníku, výška 3,0 m
</t>
  </si>
  <si>
    <t>1984775824</t>
  </si>
  <si>
    <t>748739300</t>
  </si>
  <si>
    <t>Montáž a dodávka patice stožáru osvětlení ostatní hliník</t>
  </si>
  <si>
    <t>801907863</t>
  </si>
  <si>
    <t>404452410</t>
  </si>
  <si>
    <t>kotvící sada, RAL9011</t>
  </si>
  <si>
    <t>1905426046</t>
  </si>
  <si>
    <t>580108014</t>
  </si>
  <si>
    <t>Ostatní elektrické spotřebiče a zdroje kontrola stavu stožárového svítidla parkového nebo sadového, o počtu světel přes 10</t>
  </si>
  <si>
    <t>1990871054</t>
  </si>
  <si>
    <t>13+9 "stožárových+zemních svítidel</t>
  </si>
  <si>
    <t>SO 2 - Oplocení</t>
  </si>
  <si>
    <t xml:space="preserve">    762 - Konstrukce tesařské</t>
  </si>
  <si>
    <t xml:space="preserve">    766 - Konstrukce truhlářské</t>
  </si>
  <si>
    <t>-1049669970</t>
  </si>
  <si>
    <t>35*1,1*0,45*0,45</t>
  </si>
  <si>
    <t>4*1,6*0,45*0,45</t>
  </si>
  <si>
    <t>-1159494763</t>
  </si>
  <si>
    <t>1961040834</t>
  </si>
  <si>
    <t>9,092*1750/1000</t>
  </si>
  <si>
    <t>338951113</t>
  </si>
  <si>
    <t>Osazování sloupků a vzpěr plotových dřevěných průměru přes 100 mm se zasypáním zeminou a udusáním, ale bez hloubení jamek s impregnací spodní části olejem nebo dehtem až do výšky 100 mm nad terénpřed osazením</t>
  </si>
  <si>
    <t>168395308</t>
  </si>
  <si>
    <t>583438720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</si>
  <si>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 8-16</t>
  </si>
  <si>
    <t>-1978798868</t>
  </si>
  <si>
    <t>4,531*2700/1000</t>
  </si>
  <si>
    <t>605121400</t>
  </si>
  <si>
    <t>řezivo dub D30, délka do 5,00 m hranol  200 x 200, 35 ks: v délce 3,0 m a 4 ks v délce 3,5 m</t>
  </si>
  <si>
    <t>-110667578</t>
  </si>
  <si>
    <t>4,62 "35 ks sloupků K1</t>
  </si>
  <si>
    <t>0,61 "4 ks sloupků K1a</t>
  </si>
  <si>
    <t>348181110</t>
  </si>
  <si>
    <t>Osazení oplocení z dílců dřevěných na předem osazené sloupky</t>
  </si>
  <si>
    <t>1104249064</t>
  </si>
  <si>
    <t>78,974*1,8 "délka oplocení*výška</t>
  </si>
  <si>
    <t>605121250</t>
  </si>
  <si>
    <t>řezivo dub D30,  délka do 5,00 m hranol  50 x 80, 48 ks: v délce 2,3 m, 4 ks: v délce 2,5 m, 2 ks: v délce 1,3 m, 2 ks: v délce 1,5 m, 4 ks: v délce 1,8 m, 2 ks: v délce 2,6 m, 6 ks: v délce 2,8 m, 4 ks: v délce 2,0 m, 744 ks: v délce 1,9 m, brány: 34 ks: v délce 2,0 m, 4 ks v délce 1,9 m, 4 ks: v délce 1,7 m, 2 ks: v délce 2,4 m</t>
  </si>
  <si>
    <t>-585595501</t>
  </si>
  <si>
    <t>(48*2,3+4*2,5+2*1,3+2*1,5+4*1,8+2*2,6+6*2,8+2,0*4+744*1,9+34*2+4*1,9+4*1,7+2*2,4)*0,05*0,08</t>
  </si>
  <si>
    <t>998003111</t>
  </si>
  <si>
    <t>Přesun hmot pro oplocení ocelové nebo dřevěné, zřizované z terénu</t>
  </si>
  <si>
    <t>2123011209</t>
  </si>
  <si>
    <t>762083122</t>
  </si>
  <si>
    <t>Práce společné pro tesařské konstrukce impregnace řeziva máčením proti dřevokaznému hmyzu, houbám a plísním, třída ohrožení 3 a 4 (dřevo v exteriéru)</t>
  </si>
  <si>
    <t>-1503058095</t>
  </si>
  <si>
    <t>5,23+6,656</t>
  </si>
  <si>
    <t>762085103</t>
  </si>
  <si>
    <t xml:space="preserve">Práce společné pro tesařské konstrukce montáž ocelových spojovacích prostředků (materiál ve specifikaci) </t>
  </si>
  <si>
    <t>1740065692</t>
  </si>
  <si>
    <t>15411015.B</t>
  </si>
  <si>
    <t xml:space="preserve">profily ocelové: 200/200/50/3 - ocelová pásovina, žárově zinkovaná s předvrtanými otvory 6x d4 mm: 8 ks, styčníkový plech pozinkovaný: 16 ks,  150/150/50/4 - ocelová pásovina s předvrtanými otvory 8xD6 mm s panty pro otevírání: 8 ks, pásovina 40/70/3,5, pozink, ukotvená k dřevěnému hranolu otočnému 50x50 dl. 400 mm - kotveno pomocí nerez šroubu s předvrtaným otvorem D6 mm dl. 40 mm 2ks, ocelová pásovina tvaru L 50x80x4, žárově zinkovaná 4 ks, 
</t>
  </si>
  <si>
    <t>ks</t>
  </si>
  <si>
    <t>1735469271</t>
  </si>
  <si>
    <t>348273911</t>
  </si>
  <si>
    <t>pant vratový přivařený - dodávka + montáž</t>
  </si>
  <si>
    <t>1392987452</t>
  </si>
  <si>
    <t>132112320</t>
  </si>
  <si>
    <t xml:space="preserve">tyče ocelové jemné kruhové do průměru 32 mm značka oceli S 235 JR G1  (11 373) EN 10060, EN 10025-2 D  10 mm ocelová tyč, zalomená, celková dl. 500 mm, D 10 mm žárově zinkovaná, usazena v jezdci a jištěna zarážkou a háčkem - 4 ks
</t>
  </si>
  <si>
    <t>-1141415357</t>
  </si>
  <si>
    <t>Poznámka k položce:
Hmotnost: 0,617 kg/m</t>
  </si>
  <si>
    <t>762085111</t>
  </si>
  <si>
    <t>Práce společné pro tesařské konstrukce montáž ocelových spojovacích prostředků (materiál ve specifikaci) svorníků, šroubů délky do 150 mm</t>
  </si>
  <si>
    <t>701626912</t>
  </si>
  <si>
    <t>39*2*2+744*2*2</t>
  </si>
  <si>
    <t>311407000</t>
  </si>
  <si>
    <t>vruty ocelové vruty se šestihrannou hlavou (podstavcové šrouby), DIN 517 zinek bílý D 10 x 120 mm</t>
  </si>
  <si>
    <t>tis kus</t>
  </si>
  <si>
    <t>-1908422506</t>
  </si>
  <si>
    <t>39*2*2/1000</t>
  </si>
  <si>
    <t>311406580</t>
  </si>
  <si>
    <t>vruty ocelové vruty se šestihrannou hlavou (podstavcové šrouby), DIN 517 zinek bílý D  8 x 150 mm</t>
  </si>
  <si>
    <t>-295022568</t>
  </si>
  <si>
    <t>744*2*2/1000</t>
  </si>
  <si>
    <t>-1542735863</t>
  </si>
  <si>
    <t>42*2*2+8*6+8*8+2*1</t>
  </si>
  <si>
    <t>311406160</t>
  </si>
  <si>
    <t>vruty ocelové vruty se šestihrannou hlavou (podstavcové šrouby), DIN 517 zinek bílý D  4 x  60 mm</t>
  </si>
  <si>
    <t>-390777034</t>
  </si>
  <si>
    <t>6*8/1000</t>
  </si>
  <si>
    <t>309025510</t>
  </si>
  <si>
    <t>šrouby hrubé a přesné šrouby vratové s nízkou zaoblenou hlavou a čtyřhranem M 6 x 150 mm</t>
  </si>
  <si>
    <t>100 kus</t>
  </si>
  <si>
    <t>-11021476</t>
  </si>
  <si>
    <t>8*8/100</t>
  </si>
  <si>
    <t>311406140</t>
  </si>
  <si>
    <t>vruty ocelové vruty se šestihrannou hlavou (podstavcové šrouby), DIN 517 zinek bílý D  6 x  40 mm</t>
  </si>
  <si>
    <t>-1128113622</t>
  </si>
  <si>
    <t>2/1000</t>
  </si>
  <si>
    <t>-1236072994</t>
  </si>
  <si>
    <t>42*2*2/1000</t>
  </si>
  <si>
    <t>762633110</t>
  </si>
  <si>
    <t>Osazení vrat tesařských otočných</t>
  </si>
  <si>
    <t>1134186233</t>
  </si>
  <si>
    <t>(3,7+4,4)*1,805</t>
  </si>
  <si>
    <t>766621719</t>
  </si>
  <si>
    <t>Montáž doplňků rozpěrného háčku nebo závitového obrtlíku</t>
  </si>
  <si>
    <t>-1512302631</t>
  </si>
  <si>
    <t>549108100</t>
  </si>
  <si>
    <t>uzávěry místní dveřní a okenní obrtlík k přišroubování lisovaný petlice pevná 180 mm</t>
  </si>
  <si>
    <t>1729403122</t>
  </si>
  <si>
    <t>549101800</t>
  </si>
  <si>
    <t>uzávěry místní dveřní a okenní obrtlík k přišroubování lisovaný klínek k obrtlíku   11022</t>
  </si>
  <si>
    <t>-726415716</t>
  </si>
  <si>
    <t>605120010</t>
  </si>
  <si>
    <t>řezivo jdubové hranoly do 120 cm2 hranoly jakost I</t>
  </si>
  <si>
    <t>649948139</t>
  </si>
  <si>
    <t>0,05*0,05*0,4*2 "dubový otočný hranol</t>
  </si>
  <si>
    <t>766660722</t>
  </si>
  <si>
    <t>Montáž dveřních křídel dřevěných nebo plastových ostatní práce dveřního kování zámku</t>
  </si>
  <si>
    <t>-439094070</t>
  </si>
  <si>
    <t>358227680</t>
  </si>
  <si>
    <t>uzamykatelná páka pro visací zámky + zámek</t>
  </si>
  <si>
    <t>443040426</t>
  </si>
  <si>
    <t>SO 3 - Pěší komunikace - mlatové</t>
  </si>
  <si>
    <t>111151121</t>
  </si>
  <si>
    <t>Pokosení trávníku parkového plochy do 1000 m2 s odvozem do 20 km v rovině a svahu do 1:5</t>
  </si>
  <si>
    <t>-1676163136</t>
  </si>
  <si>
    <t>1381244277</t>
  </si>
  <si>
    <t>1,73+1,9</t>
  </si>
  <si>
    <t>121101103</t>
  </si>
  <si>
    <t>Sejmutí ornice nebo lesní půdy s vodorovným přemístěním na hromady v místě upotřebení nebo na dočasné či trvalé skládky se složením, na vzdálenost přes 100 do 250 m</t>
  </si>
  <si>
    <t>-532963899</t>
  </si>
  <si>
    <t>(65,865+59,387+4,222+7,02+13,137+182,558+63,481+57,729+151,601+45,034)*0,15</t>
  </si>
  <si>
    <t>Odkopávky a prokopávky nezapažené v hornině tř. 1 a 2 objem do 100 m3</t>
  </si>
  <si>
    <t>949133597</t>
  </si>
  <si>
    <t>(65,865+59,387+4,222+7,02+13,137+182,558+63,481+57,729+151,601+45,034)*0,2</t>
  </si>
  <si>
    <t>-1380523467</t>
  </si>
  <si>
    <t>-1168441307</t>
  </si>
  <si>
    <t>227,512*1750/1000</t>
  </si>
  <si>
    <t>Úprava pláně na stavbách dálnic v zářezech mimo skalních se zhutněním</t>
  </si>
  <si>
    <t>-453490860</t>
  </si>
  <si>
    <t>Základy z betonu prostého patky a bloky z betonu kamenem neprokládaného tř. C 16/20</t>
  </si>
  <si>
    <t>1848816387</t>
  </si>
  <si>
    <t>(2+2,4)*0,35*0,26</t>
  </si>
  <si>
    <t>Podklad nebo podsyp ze štěrkopísku ŠP s rozprostřením, vlhčením a zhutněním, po zhutnění tl. 100 mm</t>
  </si>
  <si>
    <t>-1886782071</t>
  </si>
  <si>
    <t>Podklad ze štěrkodrti ŠD s rozprostřením a zhutněním, po zhutnění tl. 150 mm</t>
  </si>
  <si>
    <t>1948127820</t>
  </si>
  <si>
    <t>564932111</t>
  </si>
  <si>
    <t>Podklad z mechanicky zpevněného kameniva MZK (minerální beton) s rozprostřením a s hutněním, po zhutnění tl. 100 mm</t>
  </si>
  <si>
    <t>-560058607</t>
  </si>
  <si>
    <t>Kladení dlažby z kostek, s vyplněním spár, s dvojím beraněním a se smetením přebytečného materiálu na krajnici drobných z kamene</t>
  </si>
  <si>
    <t>-1305563098</t>
  </si>
  <si>
    <t>0,16*(2+2,4)</t>
  </si>
  <si>
    <t>výrobky lomařské a kamenické pro komunikace (kostky dlažební, krajníky a obrubníky) kostka dlažební drobná žula (skupina materiálu I/2) vel. 8/10 cm šedá  (1t = cca 5 m2)</t>
  </si>
  <si>
    <t>1701722317</t>
  </si>
  <si>
    <t>0,704/5</t>
  </si>
  <si>
    <t>916241213.B</t>
  </si>
  <si>
    <t>Osazení zahradního obrubníku ze speciální flexibilní oceli, bez povrchové úpravy i s trnožem  dl. 400 mm, 75 x 1000 mm, cena včetně výkopu rýp, obsypu zeminou, hutněním.</t>
  </si>
  <si>
    <t>1546114995</t>
  </si>
  <si>
    <t>4,42+3,17+18,6+39,83+2,01+20,06+9,72+5,48+32,29+1,52+2,76+18,7+41,59+2,7+25,07+13,31+1,69+1,6+23,62+4,61+14,37+3,92+0,96+1,57+0,6+1,72+1,56+11,6+29,83</t>
  </si>
  <si>
    <t>1,2+29,75+3,51+16,92+4,76+19,36+1,13+10,11+17,86+53,8+25,66+4,47+17,36+1,31+1,39+2,74+1,94+6,07+52,12+89,87</t>
  </si>
  <si>
    <t>592175180.B</t>
  </si>
  <si>
    <t>Zahradní obrubník ze speciální flexibilní oceli, bez povrchové úpravy i s trnožem  dl. 400 mm, 75 x 1000 mm, cena včetně výkopu rýp, obsypu zeminou, hutněním.</t>
  </si>
  <si>
    <t>-1912959277</t>
  </si>
  <si>
    <t>936001001</t>
  </si>
  <si>
    <t>Montáž prvků městské a zahradní architektury hmotnosti do 0,1 t</t>
  </si>
  <si>
    <t>125873611</t>
  </si>
  <si>
    <t>Poznámka k položce:
montáž nerezových pásků</t>
  </si>
  <si>
    <t>137566160.B</t>
  </si>
  <si>
    <t>plechy tenké hladké válcované za studena - pásek nerezový 100x3,5 mm, délky 2,0 m a 2,4 m, včetně nápisů s laserovým vypálením:START a 1300</t>
  </si>
  <si>
    <t>916784216</t>
  </si>
  <si>
    <t>-1554406867</t>
  </si>
  <si>
    <t>997221561</t>
  </si>
  <si>
    <t>Vodorovná doprava suti bez naložení, ale se složením a s hrubým urovnáním z kusových materiálů, na vzdálenost do 1 km</t>
  </si>
  <si>
    <t>1990448218</t>
  </si>
  <si>
    <t>19</t>
  </si>
  <si>
    <t>997221569</t>
  </si>
  <si>
    <t>Vodorovná doprava suti bez naložení, ale se složením a s hrubým urovnáním Příplatek k ceně za každý další i započatý 1 km přes 1 km</t>
  </si>
  <si>
    <t>1680618043</t>
  </si>
  <si>
    <t>998225111</t>
  </si>
  <si>
    <t>Přesun hmot pro komunikace s krytem z kameniva, monolitickým betonovým nebo živičným dopravní vzdálenost do 200 m jakékoliv délky objektu</t>
  </si>
  <si>
    <t>-1702433174</t>
  </si>
  <si>
    <t>SO 4 a,b - Dopadové plochy, vybavení hřišť, mobiliář</t>
  </si>
  <si>
    <t xml:space="preserve">    777 - Podlahy lité</t>
  </si>
  <si>
    <t>Pokosení trávníku při souvislé ploše do 1000 m2 parkového v rovině nebo svahu do 1:5</t>
  </si>
  <si>
    <t>568286784</t>
  </si>
  <si>
    <t>1448175</t>
  </si>
  <si>
    <t>(98+116)*0,15</t>
  </si>
  <si>
    <t>1479766871</t>
  </si>
  <si>
    <t>98*0,118 "SO4a</t>
  </si>
  <si>
    <t>116*0,2 "SO4b</t>
  </si>
  <si>
    <t>1369829478</t>
  </si>
  <si>
    <t>Poznámka k položce:
hloubení pro herní prvky</t>
  </si>
  <si>
    <t>10*0,168+0,4+0,7+2*0,336</t>
  </si>
  <si>
    <t>1366478978</t>
  </si>
  <si>
    <t>34,764+32,1+3,452</t>
  </si>
  <si>
    <t>-1011772953</t>
  </si>
  <si>
    <t>70,316*1750/1000</t>
  </si>
  <si>
    <t>866231163</t>
  </si>
  <si>
    <t xml:space="preserve">98+116 </t>
  </si>
  <si>
    <t>564761111</t>
  </si>
  <si>
    <t>Podklad nebo kryt z kameniva drceného vel. 0 - 32 mm s rozprostřením a zhutněním, po zhutnění tl. 200 mm</t>
  </si>
  <si>
    <t>-2026684909</t>
  </si>
  <si>
    <t>564801111</t>
  </si>
  <si>
    <t>Podklad ze štěrkodrti ŠD s rozprostřením a zhutněním, po zhutnění tl. 30 mm, frakce 0-4 mm</t>
  </si>
  <si>
    <t>-1119717079</t>
  </si>
  <si>
    <t>Podklad ze štěrkodrti ŠD s rozprostřením a zhutněním, po zhutnění tl. 150 mm, frakce 16-32 mm</t>
  </si>
  <si>
    <t>209698098</t>
  </si>
  <si>
    <t>593415111</t>
  </si>
  <si>
    <t>Kryt venkovních ploch pro sportoviště a dětská hřiště z recyklované pryže z desek profilovaných, velikosti 500x500 mm kladených do štěrkopískového lože tl. do 40 mm volně tl. desky 30 mm černých</t>
  </si>
  <si>
    <t>-2050424742</t>
  </si>
  <si>
    <t>802694648</t>
  </si>
  <si>
    <t>35,64+35,06</t>
  </si>
  <si>
    <t>-732745838</t>
  </si>
  <si>
    <t>936001001.B</t>
  </si>
  <si>
    <t>Montáž prvků městské a zahradní architektury, cena včetně zabetonování siluety umělce do betonové patky hl. 0,8 m, včetně nákladů na hloubení a odvoz a naložení výkopku na dopravní prostředek, jakékoliv vzdálenosti</t>
  </si>
  <si>
    <t>1350211983</t>
  </si>
  <si>
    <t>749101050.B</t>
  </si>
  <si>
    <t>zařízení zahradní a městské architektury - silueta umělce v životní velikosti z kartáčovaného nerezového plechu s vypálenými životními údaji o životě umělce laserem, kotveno do betonové patky hl. 0,8 m</t>
  </si>
  <si>
    <t>1957547982</t>
  </si>
  <si>
    <t>-2126905481</t>
  </si>
  <si>
    <t>Poznámka k položce:
lavička se stoly</t>
  </si>
  <si>
    <t>749200020.B</t>
  </si>
  <si>
    <t>lavička se stoly - typově stejná se stávajícími, materiál: zinkovaná ocel + prášková vypalovací barva, smrk/akát/dub</t>
  </si>
  <si>
    <t>419438919</t>
  </si>
  <si>
    <t>936001002</t>
  </si>
  <si>
    <t>Montáž prvků městské a zahradní architektury hmotnosti do 1,5 t</t>
  </si>
  <si>
    <t>-1353465738</t>
  </si>
  <si>
    <t>749200100.¨B</t>
  </si>
  <si>
    <t xml:space="preserve">zařízení dětských hřišť - multifunkční herní prvek ze dřeva a kovu, délka = 7,78 m, šířka = 11,57 m, výška = 2,78 m, množství betonu k zabetonování - 0,4 m3, včetně instalace
</t>
  </si>
  <si>
    <t>1218572405</t>
  </si>
  <si>
    <t>749200050.B</t>
  </si>
  <si>
    <t>zařízení dětských hřišť herní prvek s tématem lvodního světa - loď, materiál:dřevo, kov, včetně instalacce a zabetonování celkově 0,7 m3 betonu,  šířka 13,86 m, délka 6,86 m a výška 3,39 m</t>
  </si>
  <si>
    <t>-1254685782</t>
  </si>
  <si>
    <t>936005221</t>
  </si>
  <si>
    <t>montáž kladiny pružinové</t>
  </si>
  <si>
    <t>-246772034</t>
  </si>
  <si>
    <t>749200010.B</t>
  </si>
  <si>
    <t>zařízení dětských hřišť kladina na pružinách, materiál: kov - ocel, dřevo, dopadová výška 0,5 m, rozměr zařízení: 3 m x 0,1 m x 0,5 m, cena včetně instralace, včetně betonových základů - množství betonu potřebné k instalaci - 0,336 m3</t>
  </si>
  <si>
    <t>975783616</t>
  </si>
  <si>
    <t>936005231</t>
  </si>
  <si>
    <t>Montáž dětského skákadla pružinové jednomístné</t>
  </si>
  <si>
    <t>-1996592130</t>
  </si>
  <si>
    <t>749200090.B</t>
  </si>
  <si>
    <t>zařízení dětských hřišť skákadlo pružinové, průměr konstrukce 54 cm, cena včetně instalace, včetně betonových základů - 0,168 m3</t>
  </si>
  <si>
    <t>1644586917</t>
  </si>
  <si>
    <t>936009111.1</t>
  </si>
  <si>
    <t>Bezpečnostní dopadová plocha na dětském hřišti tloušťky 20 cm ze štěrku frakce 4-8 mm</t>
  </si>
  <si>
    <t>1793104324</t>
  </si>
  <si>
    <t>936104213</t>
  </si>
  <si>
    <t>Montáž odpadkového koše přichycením kotevními šrouby</t>
  </si>
  <si>
    <t>1883012321</t>
  </si>
  <si>
    <t>749101330</t>
  </si>
  <si>
    <t>zařízení městského mobiliáře koše odpadkové kovové  (litina,ocel), obloženo dřevem - akát/dub/smrk - ve stejném vzhledu s lavičkami,  výška 100,5 cm,  průměr 47 cm, obsah 50 l</t>
  </si>
  <si>
    <t>1563352206</t>
  </si>
  <si>
    <t>936124111</t>
  </si>
  <si>
    <t>Montáž lavičky parkové stabilní bez zabetonování noh s udusáním sypaniny</t>
  </si>
  <si>
    <t>960092506</t>
  </si>
  <si>
    <t>749101030.B</t>
  </si>
  <si>
    <t>zařízení městského mobiliáře lavičky bez opěradla - s otvorem pro kmen stromu, materiál zinkovaná ocel + prášková vypalovací barva, smrk/akát/dub</t>
  </si>
  <si>
    <t>-174441632</t>
  </si>
  <si>
    <t>936124113</t>
  </si>
  <si>
    <t>Montáž lavičky parkové stabilní přichycené kotevními šrouby</t>
  </si>
  <si>
    <t>-557704319</t>
  </si>
  <si>
    <t>Poznámka k položce:
3 lavičky nové + 1 přesunutá</t>
  </si>
  <si>
    <t>749101060</t>
  </si>
  <si>
    <t>zařízení městského mobiliáře lavičky s opěradlem ( (kotvená)  konstr.- litina,sedák-dřevo - smrk/akát/dub</t>
  </si>
  <si>
    <t>-1753016195</t>
  </si>
  <si>
    <t>Poznámka k položce:
typově shodné se stávajícími lavičkami</t>
  </si>
  <si>
    <t>966001212</t>
  </si>
  <si>
    <t>Odstranění lavičky parkové stabilní přichycené kotevními šrouby</t>
  </si>
  <si>
    <t>1519454932</t>
  </si>
  <si>
    <t>981011111</t>
  </si>
  <si>
    <t>Demolice budov postupným rozebíráním dřevěných lehkých jednostranně obitých</t>
  </si>
  <si>
    <t>-1243992007</t>
  </si>
  <si>
    <t>2,5*3,829 "výška*půdorysná plocha</t>
  </si>
  <si>
    <t>997002511</t>
  </si>
  <si>
    <t>Vodorovné přemístění suti a vybouraných hmot bez naložení, se složením a hrubým urovnáním na vzdálenost do 1 km</t>
  </si>
  <si>
    <t>1325986366</t>
  </si>
  <si>
    <t>997002519</t>
  </si>
  <si>
    <t>Vodorovné přemístění suti a vybouraných hmot bez naložení, se složením a hrubým urovnáním Příplatek k ceně za každý další i započatý 1 km přes 1 km</t>
  </si>
  <si>
    <t>192671656</t>
  </si>
  <si>
    <t>997002611</t>
  </si>
  <si>
    <t>Nakládání suti a vybouraných hmot na dopravní prostředek pro vodorovné přemístění</t>
  </si>
  <si>
    <t>465525739</t>
  </si>
  <si>
    <t>998222012</t>
  </si>
  <si>
    <t>Přesun hmot pro tělovýchovné plochy dopravní vzdálenost do 200 m</t>
  </si>
  <si>
    <t>1991688462</t>
  </si>
  <si>
    <t>777530022</t>
  </si>
  <si>
    <t xml:space="preserve">Podlahy ze stěrky polyuretanové tl. 3 mm </t>
  </si>
  <si>
    <t>830166203</t>
  </si>
  <si>
    <t>SO 5 - Drenážní systém</t>
  </si>
  <si>
    <t>-2103080264</t>
  </si>
  <si>
    <t>(1,2*5,8*0,3)</t>
  </si>
  <si>
    <t>127701101</t>
  </si>
  <si>
    <t>Vykopávky pod vodou strojně na hloubku do 5 m pod projektem stanovenou hladinou vody v horninách tř.1 až 4, průměrné tloušťky projektované vrstvy do 0,50 m do 1 000 m3</t>
  </si>
  <si>
    <t>-1127175418</t>
  </si>
  <si>
    <t>2,5*0,3*1,2</t>
  </si>
  <si>
    <t>-1451931066</t>
  </si>
  <si>
    <t>(0,943*6+1,0095*7,75+1,2*5,65+1,54*1,89+1,71*4,1+0,9*2,33)*0,4 "hloubení rýhy pro hlavní větve</t>
  </si>
  <si>
    <t>(13+13)*0,95*0,4 "hloubení rýhy pro vedlejší větev</t>
  </si>
  <si>
    <t>151101101</t>
  </si>
  <si>
    <t>Zřízení pažení a rozepření stěn rýh pro podzemní vedení pro všechny šířky rýhy příložné pro jakoukoliv mezerovitost, hloubky do 2 m</t>
  </si>
  <si>
    <t>-528277298</t>
  </si>
  <si>
    <t>(13+13)*0,95*2</t>
  </si>
  <si>
    <t>(0,943*6+1,0095*7,75+1,2*5,65+1,54*1,89+1,71*4,1+0,9*2,33)*2</t>
  </si>
  <si>
    <t>151101111</t>
  </si>
  <si>
    <t>Odstranění pažení a rozepření stěn rýh pro podzemní vedení s uložením materiálu na vzdálenost do 3 m od kraje výkopu příložné, hloubky do 2 m</t>
  </si>
  <si>
    <t>-1562005034</t>
  </si>
  <si>
    <t>1625034994</t>
  </si>
  <si>
    <t>22,792*0,8+0,9+2,088</t>
  </si>
  <si>
    <t>518114720</t>
  </si>
  <si>
    <t>21,222*1750/1000</t>
  </si>
  <si>
    <t>Zásyp sypaninou z jakékoliv horniny s uložením výkopku ve vrstvách se zhutněním jam, šachet, rýh nebo kolem objektů v těchto vykopávkách</t>
  </si>
  <si>
    <t>1822657517</t>
  </si>
  <si>
    <t>-669606074</t>
  </si>
  <si>
    <t>(22,792*0,8)*2500/1000</t>
  </si>
  <si>
    <t>273313611</t>
  </si>
  <si>
    <t>Základy z betonu prostého desky z betonu kamenem neprokládaného tř. C 16/20</t>
  </si>
  <si>
    <t>-618699555</t>
  </si>
  <si>
    <t>Poznámka k položce:
pod zpětnou klapku</t>
  </si>
  <si>
    <t>0,4*0,4*0,05 "šířka*délka*tloušťka</t>
  </si>
  <si>
    <t>273313811</t>
  </si>
  <si>
    <t>Základy z betonu prostého desky z betonu kamenem neprokládaného tř. C 25/30</t>
  </si>
  <si>
    <t>64754535</t>
  </si>
  <si>
    <t>1,2*0,727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</si>
  <si>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</si>
  <si>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</si>
  <si>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597025227</t>
  </si>
  <si>
    <t>2,35*1,2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</si>
  <si>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</si>
  <si>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</si>
  <si>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1128123774</t>
  </si>
  <si>
    <t>452368211</t>
  </si>
  <si>
    <t>Výztuž podkladních desek, bloků nebo pražců v otevřeném výkopu ze svařovaných sítí typu Kari</t>
  </si>
  <si>
    <t>-537065048</t>
  </si>
  <si>
    <t>Poznámka k položce:
47,4 kg = 6 m2</t>
  </si>
  <si>
    <t>10,404/6*47,4/1000</t>
  </si>
  <si>
    <t>465511211</t>
  </si>
  <si>
    <t>Dlažba z lomového kamene upraveného vodorovná nebo ve sklonu do 1:2 s dodáním hmot na sucho, s vyplněním spár drnem v ploše do 20 m2, tl. 200 mm</t>
  </si>
  <si>
    <t>-1054127564</t>
  </si>
  <si>
    <t>8,67*1,2</t>
  </si>
  <si>
    <t>1773216798</t>
  </si>
  <si>
    <t>8,2*1,2</t>
  </si>
  <si>
    <t>-1270586341</t>
  </si>
  <si>
    <t>30+13+13</t>
  </si>
  <si>
    <t>trubky drenážní perforované z PVC, délka 6 m DN 100</t>
  </si>
  <si>
    <t>1933147057</t>
  </si>
  <si>
    <t>13+13+22,8</t>
  </si>
  <si>
    <t>286102050</t>
  </si>
  <si>
    <t>trubky z polyvinylchloridu tlakové, ČSN EN 1452,  hrdlované barva modrá DN 100   D 110 x  4,2 x 6000 mm</t>
  </si>
  <si>
    <t>759393427</t>
  </si>
  <si>
    <t>Poznámka k položce:
barva modrá</t>
  </si>
  <si>
    <t>877265221</t>
  </si>
  <si>
    <t>Montáž tvarovek na kanalizačním potrubí z trub z plastu z tvrdého PVC systém KG nebo z polypropylenu systém KG 2000 v otevřeném výkopu dvouosých DN 100</t>
  </si>
  <si>
    <t>2015804241</t>
  </si>
  <si>
    <t>286110770</t>
  </si>
  <si>
    <t>trubky z polyvinylchloridu  koleno 45° DN 100, d 110 mm</t>
  </si>
  <si>
    <t>2082403706</t>
  </si>
  <si>
    <t>286132900</t>
  </si>
  <si>
    <t>trubky  drenážní systémy víceúčelové drenážní systém T-kus DN 100. Větev A bude napojena T-kusem pod úhlem 90°, větev B pod úhlem 45°</t>
  </si>
  <si>
    <t>-1336900325</t>
  </si>
  <si>
    <t>891265321</t>
  </si>
  <si>
    <t>Montáž vodovodních armatur na potrubí zpětných klapek DN 100</t>
  </si>
  <si>
    <t>1826360179</t>
  </si>
  <si>
    <t>562311800</t>
  </si>
  <si>
    <t>materiál stavební instalační z plastů vtoky, vpusti, hlavice HL armatura zpětná proti vzduté vodě nerezová klapka s čisticím krytem pro odpadní vody bez obsahu fekálií HL710.0  DN 110</t>
  </si>
  <si>
    <t>-1590400775</t>
  </si>
  <si>
    <t>Poznámka k položce:
Žabí (koncová) klapka DN110, automaticky fungující klapka z nerezové oceli.</t>
  </si>
  <si>
    <t>894812131</t>
  </si>
  <si>
    <t>Revizní a čistící šachta z polypropylenu PP pro hladké trouby (např. systém KG) DN 315 roura šachtová korugovaná bez hrdla, světlé hloubky 1250 mm</t>
  </si>
  <si>
    <t>141033428</t>
  </si>
  <si>
    <t>894812149</t>
  </si>
  <si>
    <t>Revizní a čistící šachta z polypropylenu PP pro hladké trouby (např. systém KG) DN 315 roura šachtová korugovaná Příplatek k cenám 2131 - 2142 za uříznutí šachtové roury</t>
  </si>
  <si>
    <t>778930243</t>
  </si>
  <si>
    <t>894812156</t>
  </si>
  <si>
    <t>Revizní a čistící šachta z polypropylenu PP pro hladké trouby (např. systém KG) DN 315 poklop plastový pochůzí s rámem</t>
  </si>
  <si>
    <t>-2122533342</t>
  </si>
  <si>
    <t>894812231</t>
  </si>
  <si>
    <t>Revizní a čistící šachta z polypropylenu PP pro hladké trouby (např. systém KG) DN 425 roura šachtová korugovaná bez hrdla, světlé hloubky 1500 mm</t>
  </si>
  <si>
    <t>820535651</t>
  </si>
  <si>
    <t>894812249</t>
  </si>
  <si>
    <t>Revizní a čistící šachta z polypropylenu PP pro hladké trouby (např. systém KG) DN 425 roura šachtová korugovaná Příplatek k cenám 2231 - 2245 za uříznutí šachtové roury</t>
  </si>
  <si>
    <t>-1175404665</t>
  </si>
  <si>
    <t>894812251</t>
  </si>
  <si>
    <t>Revizní a čistící šachta z polypropylenu PP pro hladké trouby (např. systém KG) DN 425 poklop betonový (pro zatížení) s betonovým konusem (7 t)</t>
  </si>
  <si>
    <t>-149461553</t>
  </si>
  <si>
    <t>1773387981</t>
  </si>
  <si>
    <t>2,3*48,8</t>
  </si>
  <si>
    <t>998276101</t>
  </si>
  <si>
    <t>Přesun hmot pro trubní vedení hloubené z trub z plastických hmot nebo sklolaminátových pro vodovody nebo kanalizace v otevřeném výkopu dopravní vzdálenost do 15 m</t>
  </si>
  <si>
    <t>-1565555216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</si>
  <si>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</si>
  <si>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</si>
  <si>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-1755008727</t>
  </si>
  <si>
    <t>SO 6 - Terenní schodiště</t>
  </si>
  <si>
    <t>-776409130</t>
  </si>
  <si>
    <t>5,411*2,7</t>
  </si>
  <si>
    <t>1714965505</t>
  </si>
  <si>
    <t>0,381*2,7</t>
  </si>
  <si>
    <t>132101201</t>
  </si>
  <si>
    <t>Hloubení zapažených i nezapažených rýh šířky přes 600 do 2 000 mm s urovnáním dna do předepsaného profilu a spádu v horninách tř. 1 a 2 do 100 m3</t>
  </si>
  <si>
    <t>-468764872</t>
  </si>
  <si>
    <t>11,868*2*0,7</t>
  </si>
  <si>
    <t>1773417633</t>
  </si>
  <si>
    <t>14,61+1,029+16,615</t>
  </si>
  <si>
    <t>-1147718064</t>
  </si>
  <si>
    <t>32,254*1750/1000</t>
  </si>
  <si>
    <t>181951102</t>
  </si>
  <si>
    <t>Úprava pláně v hornině tř. 1 až 4 se zhutněním</t>
  </si>
  <si>
    <t>-69913161</t>
  </si>
  <si>
    <t>2,7*8,5</t>
  </si>
  <si>
    <t>-753511356</t>
  </si>
  <si>
    <t>0,476*2,7</t>
  </si>
  <si>
    <t>Základové desky z betonu tř. C 20/25</t>
  </si>
  <si>
    <t>1763373359</t>
  </si>
  <si>
    <t>(1,313+1,739)*2,7</t>
  </si>
  <si>
    <t>Základové pásy z betonu tř. C 16/20</t>
  </si>
  <si>
    <t>920372876</t>
  </si>
  <si>
    <t>1,485*9,952 "plocha*délka</t>
  </si>
  <si>
    <t>Zdivo nadzákladové z lomového kamene na maltu s vyspárováním objemu nad 3 m3 frakce 63-125 mm, spáry 10-20 mm, ustoupené dovnitř</t>
  </si>
  <si>
    <t>-757199248</t>
  </si>
  <si>
    <t>0,531*8,61</t>
  </si>
  <si>
    <t>Osazení ŽB schodišťových stupňů broušených nebo leštěných na schodnice</t>
  </si>
  <si>
    <t>558869504</t>
  </si>
  <si>
    <t>21*3,2</t>
  </si>
  <si>
    <t>schodišťový stupeň (úhlový podkosený)obkladový teracový dl. 3200 mm, vložený do zídky, v 153 mm, š 300 mm</t>
  </si>
  <si>
    <t>-852550936</t>
  </si>
  <si>
    <t>Zřízení bednění stupňů přímočarých schodišť</t>
  </si>
  <si>
    <t>-306320406</t>
  </si>
  <si>
    <t>(0,3+0,16)*2,7*21</t>
  </si>
  <si>
    <t>Odstranění bednění stupňů přímočarých schodišť</t>
  </si>
  <si>
    <t>-1726123902</t>
  </si>
  <si>
    <t>Podklad ze štěrkodrtě ŠD tl 50 mm, frakce 8-16 mm</t>
  </si>
  <si>
    <t>1270889953</t>
  </si>
  <si>
    <t>Podklad ze štěrkodrtě ŠD tl 200 mm, frakce 0-16 mm</t>
  </si>
  <si>
    <t>-1340084347</t>
  </si>
  <si>
    <t>(3,06+2,72)*2,7 "délka*šířka</t>
  </si>
  <si>
    <t>564861111.1</t>
  </si>
  <si>
    <t>Podklad ze štěrkodrtě ŠD tl 200 mm, frakce 16-32 mm</t>
  </si>
  <si>
    <t>-1473509394</t>
  </si>
  <si>
    <t>Poznámka k položce:
pod dlažbu</t>
  </si>
  <si>
    <t>1,8*2,7</t>
  </si>
  <si>
    <t>564871111.1</t>
  </si>
  <si>
    <t>Podklad ze štěrkodrtě ŠD tl 250 mm, frakce 0-16 mm</t>
  </si>
  <si>
    <t>-281182108</t>
  </si>
  <si>
    <t>Poznámka k položce:
pod beton. desku</t>
  </si>
  <si>
    <t>2,7*0,85</t>
  </si>
  <si>
    <t>Podklad ze štěrkodrtě ŠD tl 250 mm, frakce 16-32 mm</t>
  </si>
  <si>
    <t>1287165450</t>
  </si>
  <si>
    <t>Kladení zámkové dlažby komunikací pro pěší tl 80 mm skupiny B pl do 300 m2 s podkladem tl. 40 mm pískovým</t>
  </si>
  <si>
    <t>-157884315</t>
  </si>
  <si>
    <t>2,7*1,8</t>
  </si>
  <si>
    <t>dlažba  28 x 21 x 8 cm barevná</t>
  </si>
  <si>
    <t>-1896988303</t>
  </si>
  <si>
    <t>4,86*0,294</t>
  </si>
  <si>
    <t>dlažba  21x14x8 cm barevná</t>
  </si>
  <si>
    <t>1626800364</t>
  </si>
  <si>
    <t>0,4116*4,86</t>
  </si>
  <si>
    <t>dlažba 14x14x8 cm barevná</t>
  </si>
  <si>
    <t>429690715</t>
  </si>
  <si>
    <t>4,86*0,2352</t>
  </si>
  <si>
    <t>dlažba 14x7x8 cm barevná</t>
  </si>
  <si>
    <t>-213519155</t>
  </si>
  <si>
    <t>4,86*0,0588</t>
  </si>
  <si>
    <t>Přesun hmot pro pozemní komunikace s krytem dlážděným</t>
  </si>
  <si>
    <t>-75498</t>
  </si>
  <si>
    <t>Montáž zábradlí rovného madla z trubek nebo tenkostěnných profilů svařovaného</t>
  </si>
  <si>
    <t>-2037362688</t>
  </si>
  <si>
    <t>trubka ocelová bezešvá hladká kruhová 11353.1 D51 tl 3,2 mm</t>
  </si>
  <si>
    <t>1724063100</t>
  </si>
  <si>
    <t>Montáž zábradlí schodišťového hmotnosti nad 25 kg z trubek do zdi</t>
  </si>
  <si>
    <t>1535707335</t>
  </si>
  <si>
    <t>8*0,5</t>
  </si>
  <si>
    <t>1417142982</t>
  </si>
  <si>
    <t>8*0,5 "trubky kotvené do konstrukce zídky</t>
  </si>
  <si>
    <t>SO 7 - Terenní schodiště</t>
  </si>
  <si>
    <t>2,86*1,6</t>
  </si>
  <si>
    <t>4,576*1750/1000</t>
  </si>
  <si>
    <t>4,4*1,6</t>
  </si>
  <si>
    <t>1,732*1,6</t>
  </si>
  <si>
    <t>7*1,6</t>
  </si>
  <si>
    <t>schodišťový stupeň (úhlový podkosený)obkladový teracový dl. 1600 mm, v 151 mm, š 600 mm</t>
  </si>
  <si>
    <t>(0,6+0,151)*1,6*7</t>
  </si>
  <si>
    <t>-1029356056</t>
  </si>
  <si>
    <t>1,6*4,652</t>
  </si>
  <si>
    <t>789514312</t>
  </si>
  <si>
    <t>SO 8 - Terenní schodiště</t>
  </si>
  <si>
    <t xml:space="preserve">    772 - Podlahy z kamene</t>
  </si>
  <si>
    <t>3,045*4,2+0,203*6</t>
  </si>
  <si>
    <t>14,007*1750/1000</t>
  </si>
  <si>
    <t>1,443*4,23</t>
  </si>
  <si>
    <t xml:space="preserve">Osazení ŽB schodišťových stupňů broušených nebo leštěných na schodnice
délky prefabrikovaných stupňů schodiště:
č.1 = 3920mm
č.2 = 3960mm
č.3 = 4060mm
č.4 = 4120mm
č.5 = 4190mm
č.6 = 4260mm
č.7 = 4330mm
č.8 = 4400mm
č.9 = 4470mm
č.10 = 4540mm
</t>
  </si>
  <si>
    <t>"č.1 ="  3920 'mm</t>
  </si>
  <si>
    <t>"č.2 ="  3960 'mm</t>
  </si>
  <si>
    <t>"č.3 ="  4060 'mm</t>
  </si>
  <si>
    <t>"č.4 ="  4120 'mm</t>
  </si>
  <si>
    <t>"č.5 ="  4190 'mm</t>
  </si>
  <si>
    <t>"č.6 ="  4260 'mm</t>
  </si>
  <si>
    <t>"č.7 ="  4330 'mm</t>
  </si>
  <si>
    <t>"č.8 ="  4400 'mm</t>
  </si>
  <si>
    <t>"č.9 ="  4470 'mm</t>
  </si>
  <si>
    <t>"č.10 ="  4540 'mm</t>
  </si>
  <si>
    <t>42250*0,001 'Přepočtené koeficientem množství</t>
  </si>
  <si>
    <t xml:space="preserve">schodišťový stupeň (úhlový podkosený)obkladový teracový dl. , v 163 mm, š 280 mm
délky prefabrikovaných stupňů schodiště:
č.1 = 3920mm
č.2 = 3960mm
č.3 = 4060mm
č.4 = 4120mm
č.5 = 4190mm
č.6 = 4260mm
č.7 = 4330mm
č.8 = 4400mm
č.9 = 4470mm
č.10 = 4540mm
</t>
  </si>
  <si>
    <t>(0,28+0,163)*42,25</t>
  </si>
  <si>
    <t>Podklad ze štěrkodrtě ŠD tl 200 mm, frakce 0-32 mm</t>
  </si>
  <si>
    <t>4,23*4,022</t>
  </si>
  <si>
    <t>772521185.1</t>
  </si>
  <si>
    <t>Kladení dlažby z kamene , tl. 150 mm do betonu C 16/20</t>
  </si>
  <si>
    <t>-1662801970</t>
  </si>
  <si>
    <t>583806540</t>
  </si>
  <si>
    <t>kámen přírodní pro zdivo (kámen lomový, kopáky, haklíky, kvádry) kámen lomový neupravený ČSN 72 1860, ON 72 1861 žula (materiálová skupina I/2) záhozový do  200 kg</t>
  </si>
  <si>
    <t>-1542654200</t>
  </si>
  <si>
    <t>7,93*0,15*3000/1000</t>
  </si>
  <si>
    <t>SO 9 - Maják</t>
  </si>
  <si>
    <t xml:space="preserve">    712 - Povlakové krytiny</t>
  </si>
  <si>
    <t xml:space="preserve">    740 - Elektromontáže - zkoušky a revize</t>
  </si>
  <si>
    <t xml:space="preserve">    746 - Elektromontáže - soubory pro vodiče</t>
  </si>
  <si>
    <t xml:space="preserve">    747 - Elektromontáže - kompletace rozvodů</t>
  </si>
  <si>
    <t xml:space="preserve">    783 - Dokončovací práce - nátěry</t>
  </si>
  <si>
    <t>131101201</t>
  </si>
  <si>
    <t>Hloubení zapažených jam a zářezů s urovnáním dna do předepsaného profilu a spádu v horninách tř. 1 a 2 do 100 m3</t>
  </si>
  <si>
    <t>-395972355</t>
  </si>
  <si>
    <t>9*0,9*0,6*0,6 "počet*hloubka*šířka*délka</t>
  </si>
  <si>
    <t>113</t>
  </si>
  <si>
    <t>132132202</t>
  </si>
  <si>
    <t>Hloubení rýh šířky přes 600 do 2 000 mm při překopech inženýrských sítí ručně objemu do 10 m3 zapažených nebo nezapažených s urovnáním dna do předepsaného profilu a spádu v horninách tř. 1 a 2 nesoudržných</t>
  </si>
  <si>
    <t>1834927975</t>
  </si>
  <si>
    <t>0,7*0,35*30</t>
  </si>
  <si>
    <t>153891111</t>
  </si>
  <si>
    <t>Osazení a rozebrání ocelové roznášecí konstrukce z válcovaných profilů a plechů pod kotvy, trny nebo táhla při osazení, o hmotnosti jednotlivých částí konstrukce od 0 do 40 kg</t>
  </si>
  <si>
    <t>-1473932729</t>
  </si>
  <si>
    <t>26,56+2,72+31,68+17,6+12,5+42,24+5,52+8,16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</si>
  <si>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</si>
  <si>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</si>
  <si>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-1553683898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</si>
  <si>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</si>
  <si>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</si>
  <si>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656002341</t>
  </si>
  <si>
    <t>-545445887</t>
  </si>
  <si>
    <t>2,916*1750/1000</t>
  </si>
  <si>
    <t>114</t>
  </si>
  <si>
    <t>978433799</t>
  </si>
  <si>
    <t>117</t>
  </si>
  <si>
    <t>181111111</t>
  </si>
  <si>
    <t>Plošná úprava terénu v zemině tř. 1 až 4 s urovnáním povrchu bez doplnění ornice souvislé plochy do 500 m2 při nerovnostech terénu přes +/-50 do +/- 100 mm v rovině nebo na svahu do 1:5</t>
  </si>
  <si>
    <t>-174479057</t>
  </si>
  <si>
    <t>115</t>
  </si>
  <si>
    <t>1032385278</t>
  </si>
  <si>
    <t>30*0,7</t>
  </si>
  <si>
    <t>116</t>
  </si>
  <si>
    <t>512752132</t>
  </si>
  <si>
    <t>21*0,025 'Přepočtené koeficientem množství</t>
  </si>
  <si>
    <t>274311611</t>
  </si>
  <si>
    <t>Základy z betonu prostého pasy z betonu kamenem prokládaného tř. C 16/20</t>
  </si>
  <si>
    <t>-1666827790</t>
  </si>
  <si>
    <t>9*0,6*0,684 "počet*délka*plocha</t>
  </si>
  <si>
    <t>274362021</t>
  </si>
  <si>
    <t>Výztuž základů pasů ze svařovaných sítí z drátů typu KARI 8/100x100, složený do U, šířka 240 mm, délka 850 mm</t>
  </si>
  <si>
    <t>-978291859</t>
  </si>
  <si>
    <t>9*3,26/1000 "počet*váha  v jedné patce</t>
  </si>
  <si>
    <t>389941021</t>
  </si>
  <si>
    <t>Montáž kovových doplňkových konstrukcí pro montáž prefabrikovaných dílců hmotnosti jednoho kusu do 1 kg</t>
  </si>
  <si>
    <t>1771190928</t>
  </si>
  <si>
    <t>136112200</t>
  </si>
  <si>
    <t>P6 80x60, 24 ks</t>
  </si>
  <si>
    <t>-2143342403</t>
  </si>
  <si>
    <t>(5,52+8,16)/1000</t>
  </si>
  <si>
    <t>311111340</t>
  </si>
  <si>
    <t>matice přesné matice přesné šestihranné M 16    DIN 934 - 8</t>
  </si>
  <si>
    <t>-415500162</t>
  </si>
  <si>
    <t>(8*4+4)/1000</t>
  </si>
  <si>
    <t>389941022</t>
  </si>
  <si>
    <t>Montáž kovových doplňkových konstrukcí hmotnosti jednoho kusu přes 1 do 10 kg</t>
  </si>
  <si>
    <t>-1203369444</t>
  </si>
  <si>
    <t>136112280</t>
  </si>
  <si>
    <t>styčníkové plechy: 140x180/10: 16 ks, 140x100/10: 16 ks</t>
  </si>
  <si>
    <t>626793540</t>
  </si>
  <si>
    <t>(31,68+17,6)/1000</t>
  </si>
  <si>
    <t>136112100</t>
  </si>
  <si>
    <t>styčníkové plechy: 210x100/8: 32 ks</t>
  </si>
  <si>
    <t>810460238</t>
  </si>
  <si>
    <t>1945378353</t>
  </si>
  <si>
    <t>136112320</t>
  </si>
  <si>
    <t>styčníkové plechy - 200x160/12: 8 ks, 170x170/12: 1ks</t>
  </si>
  <si>
    <t>1204233048</t>
  </si>
  <si>
    <t>Poznámka k položce:
styčníkové plechy</t>
  </si>
  <si>
    <t>(26,56+2,72)/1000</t>
  </si>
  <si>
    <t>411171131</t>
  </si>
  <si>
    <t>Montáž ocelové konstrukce podlah a plošin pokrytou rošty hmotnosti konstrukce podlahy do 30 kg/m2</t>
  </si>
  <si>
    <t>-1898127700</t>
  </si>
  <si>
    <t>133228030</t>
  </si>
  <si>
    <t>tyče ocelové střední ploché šířky nad 50 mm v tyčích značka oceli   S 235 JRG2      (11 375) 100x60x4, celkově 31 ks nosníků</t>
  </si>
  <si>
    <t>-1382922455</t>
  </si>
  <si>
    <t>(58,72+35,08+106,72+53,36+29,72+22,2+10,83+16,82)/1000</t>
  </si>
  <si>
    <t>1246989365</t>
  </si>
  <si>
    <t>975063531</t>
  </si>
  <si>
    <t>Podchycení (podepření) schodů a podest dřevěnou výztuhou visutých, v. podchycení do 3,5 m točitých, při zatížení hmotností do 800 kg/m2</t>
  </si>
  <si>
    <t>1197852072</t>
  </si>
  <si>
    <t>762085103.B</t>
  </si>
  <si>
    <t>montáž ocelových spojovacích prostředků včetně dodávky materiálu  kotevních želez příložek, patek, táhel, matic, šroubů</t>
  </si>
  <si>
    <t>kompl</t>
  </si>
  <si>
    <t>-1170958296</t>
  </si>
  <si>
    <t>990171122</t>
  </si>
  <si>
    <t>Montáž atypických ocelových konstrukcí profilů hmotnosti přes 13 do 30 kg/m, hmotnosti konstrukce přes 1 do 2,5 t</t>
  </si>
  <si>
    <t>61005022</t>
  </si>
  <si>
    <t>1,54508+6,393+0,24648</t>
  </si>
  <si>
    <t>133318300</t>
  </si>
  <si>
    <t>tyče ocelové střední průřezu L rovnoramenné 50 x 50 až 110 x 110 mm značka oceli   S 235 JRG2      (11 375) 100 x 100 x  4 mm, délka 3485 mm</t>
  </si>
  <si>
    <t>722462116</t>
  </si>
  <si>
    <t>133227500</t>
  </si>
  <si>
    <t>tyče ocelové střední ploché šířky nad 50 mm v tyčích značka oceli   S 235 JRG2      (11 375) šířka x tloušťka 80 x  4 mm</t>
  </si>
  <si>
    <t>267046049</t>
  </si>
  <si>
    <t>Poznámka k položce:
slopy+pažníky</t>
  </si>
  <si>
    <t>0,11272+0,03544+0,03116+0,0272+0,05368+0,02292+0,04368</t>
  </si>
  <si>
    <t>133227500.1</t>
  </si>
  <si>
    <t>tyče ocelové střední ploché šířky nad 50 mm v tyčích značka oceli   S 235 JRG2      (11 375) šířka x tloušťka 80 x  60 x 4 mm</t>
  </si>
  <si>
    <t>829288027</t>
  </si>
  <si>
    <t>134109200</t>
  </si>
  <si>
    <t>tyče ocelové hrubé kruhové o průměru od 100 do 210 mm jakost oceli S 235 JR   (11 375) D  120 mm</t>
  </si>
  <si>
    <t>-2009220186</t>
  </si>
  <si>
    <t>133354280</t>
  </si>
  <si>
    <t>tyče ocelové střední průřezu L nerovnoramenné 60 x 40 až 140 x 90 mm značka oceli   S 235 JRG2      (11 375) 100 x 60 x 4</t>
  </si>
  <si>
    <t>-1663904729</t>
  </si>
  <si>
    <t>Poznámka k položce:
konzola</t>
  </si>
  <si>
    <t>133317320</t>
  </si>
  <si>
    <t>tyče ocelové střední průřezu L rovnoramenné 50 x 50 až 110 x 110 mm značka oceli   S 235 JRG2      (11 375) 60 x  60 x  4 mm, 8 ks</t>
  </si>
  <si>
    <t>-1735958209</t>
  </si>
  <si>
    <t>Poznámka k položce:
sloup zábradlí+vzpěra</t>
  </si>
  <si>
    <t>133317100</t>
  </si>
  <si>
    <t>tyče ocelové střední průřezu L rovnoramenné 50 x 50 až 110 x 110 mm značka oceli   S 235 JRG2      (11 375) 50 x  50 x  4 mm</t>
  </si>
  <si>
    <t>213296486</t>
  </si>
  <si>
    <t>Poznámka k položce:
zavětrování</t>
  </si>
  <si>
    <t>0,06512+0,06048+0,05664+0,05624</t>
  </si>
  <si>
    <t>998014221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</si>
  <si>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</si>
  <si>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-1699108534</t>
  </si>
  <si>
    <t>712631111</t>
  </si>
  <si>
    <t>Provedení povlakové krytiny střech šikmých přes 30 st. pásy na sucho na dřevěném podkladě s lištami podkladní samolepící asfaltový pás</t>
  </si>
  <si>
    <t>1248027837</t>
  </si>
  <si>
    <t>628662810</t>
  </si>
  <si>
    <t>podkladní pás asfaltový modifikovaný za studena samolepící se samolepícímy přesahy na dřevěné bednění tl. 3 mm</t>
  </si>
  <si>
    <t>1305178627</t>
  </si>
  <si>
    <t>7,766*1,15 'Přepočtené koeficientem množství</t>
  </si>
  <si>
    <t>109</t>
  </si>
  <si>
    <t>740991200</t>
  </si>
  <si>
    <t>Zkoušky a prohlídky elektrických rozvodů a zařízení celková prohlídka a vyhotovení revizní zprávy pro objem montážních prací přes 100 do 500 tis. Kč</t>
  </si>
  <si>
    <t>372644685</t>
  </si>
  <si>
    <t>108</t>
  </si>
  <si>
    <t>Dodávka a montáž výstražné fólie plastové šířky 330 mm</t>
  </si>
  <si>
    <t>1276475619</t>
  </si>
  <si>
    <t>742111400.1</t>
  </si>
  <si>
    <t>Montáž rozvodnice kompletní</t>
  </si>
  <si>
    <t>1555444160</t>
  </si>
  <si>
    <t>357116510.1</t>
  </si>
  <si>
    <t xml:space="preserve">rozvaděč kompletní dle PD
</t>
  </si>
  <si>
    <t>-1327239157</t>
  </si>
  <si>
    <t>743111215</t>
  </si>
  <si>
    <t>Montáž trubek elektroinstalačních s nasunutím nebo našroubováním do krabic plastových tuhých, typ 15.., FFKuS, uložených volně, D 23 mm</t>
  </si>
  <si>
    <t>2067322707</t>
  </si>
  <si>
    <t>345710960.1</t>
  </si>
  <si>
    <t>TRUBKA TUHÁ 750 N PVC 4025 KA SVĚTLE ŠEDÁ/RAL7035</t>
  </si>
  <si>
    <t>1474733762</t>
  </si>
  <si>
    <t>743112219</t>
  </si>
  <si>
    <t>Montáž trubek elektroinstalačních s nasunutím nebo našroubováním do krabic plastových ohebných, typ 14.., 23.., FFKuL, uložených volně, D 48 mm</t>
  </si>
  <si>
    <t>-21749475</t>
  </si>
  <si>
    <t>345713620</t>
  </si>
  <si>
    <t>materiál úložný elektroinstalační trubky elektroinstalační ohebné,, dvouplášťové 2 x HDPE trubka 6 m se spojkou ČSN EN 50086-2-4 KD 09063   63 mm</t>
  </si>
  <si>
    <t>422541547</t>
  </si>
  <si>
    <t>Poznámka k položce:
EAN 8595057698208</t>
  </si>
  <si>
    <t>87</t>
  </si>
  <si>
    <t>Montáž uzemňovacího vedení s upevněním, propojením a připojením pomocí svorek na povrchu vodičů FeZn pásku D do 120 mm2</t>
  </si>
  <si>
    <t>-2118519821</t>
  </si>
  <si>
    <t>88</t>
  </si>
  <si>
    <t>součásti pro hromosvody a uzemňování vodiče  svodů dráty FeZn drát průměr 10 mm FeZn  1 kg=1,61m</t>
  </si>
  <si>
    <t>230743855</t>
  </si>
  <si>
    <t>10/1,61</t>
  </si>
  <si>
    <t>743612111</t>
  </si>
  <si>
    <t>Montáž uzemňovacího vedení s upevněním, propojením a připojením pomocí svorek v zemi s izolací spojů vodičů FeZn pásku průřezu do 120 mm2 v městské zástavbě</t>
  </si>
  <si>
    <t>-1470871291</t>
  </si>
  <si>
    <t>354410770</t>
  </si>
  <si>
    <t>součásti pro hromosvody a uzemňování vodiče  svodů dráty AlMgSi drát průměr 8 mm AlMgSi  1 kg=7,4m</t>
  </si>
  <si>
    <t>-724160739</t>
  </si>
  <si>
    <t>Poznámka k položce:
Hmotnost: 0,135 kg/m</t>
  </si>
  <si>
    <t>20*0,135</t>
  </si>
  <si>
    <t>119</t>
  </si>
  <si>
    <t>743619100.B</t>
  </si>
  <si>
    <t xml:space="preserve">podružný materiál k připevnění ochranných trubek a k připojení kabelu na VO vč. podružného materiálu
</t>
  </si>
  <si>
    <t>1862627254</t>
  </si>
  <si>
    <t>85</t>
  </si>
  <si>
    <t>743621110</t>
  </si>
  <si>
    <t>Montáž hromosvodného vedení svodových drátů nebo lan s podpěrami, D do 10 mm</t>
  </si>
  <si>
    <t>591804277</t>
  </si>
  <si>
    <t>-1119012790</t>
  </si>
  <si>
    <t>25/7,4</t>
  </si>
  <si>
    <t>92</t>
  </si>
  <si>
    <t>743622100</t>
  </si>
  <si>
    <t>Montáž hromosvodného vedení svorek se 2 šrouby, typ SS, SR 03</t>
  </si>
  <si>
    <t>396410178</t>
  </si>
  <si>
    <t>82</t>
  </si>
  <si>
    <t>354418850</t>
  </si>
  <si>
    <t>součásti pro hromosvody a uzemňování svorky FeZn spojovací, ČSN  35 7633 SS    pro lano     D 8-10 mm</t>
  </si>
  <si>
    <t>1762752347</t>
  </si>
  <si>
    <t>93</t>
  </si>
  <si>
    <t>743622200</t>
  </si>
  <si>
    <t>Montáž hromosvodného vedení svorek se 3 a více šrouby, typ ST, SJ, SK, SZ, SR 01 a 02</t>
  </si>
  <si>
    <t>2023288740</t>
  </si>
  <si>
    <t>354419250</t>
  </si>
  <si>
    <t>součásti pro hromosvody a uzemňování svorky FeZn zkušební, ČSN  35 7634 SZ   pro lano      D 6-12 mm</t>
  </si>
  <si>
    <t>-1422522177</t>
  </si>
  <si>
    <t>89</t>
  </si>
  <si>
    <t>743624110</t>
  </si>
  <si>
    <t>Montáž hromosvodného vedení ochranných prvků úhelníků nebo trubek s držáky do zdiva</t>
  </si>
  <si>
    <t>917697308</t>
  </si>
  <si>
    <t>90</t>
  </si>
  <si>
    <t>354418310</t>
  </si>
  <si>
    <t>součásti pro hromosvody a uzemňování úhelníky  ochranné OU 2.0 na ochranu svodu  2 m    FeZn</t>
  </si>
  <si>
    <t>1532453724</t>
  </si>
  <si>
    <t>106</t>
  </si>
  <si>
    <t>354330210</t>
  </si>
  <si>
    <t>svorky a armatury pro rozvodny vn a vvn oka kabelová příložníková pro Cu vodiče, ČSN  37 1347 typ          mm2      svorník 7580-08      25       M  8</t>
  </si>
  <si>
    <t>-1074876866</t>
  </si>
  <si>
    <t>107</t>
  </si>
  <si>
    <t>133584270</t>
  </si>
  <si>
    <t>ocel pásová válcovaná za tepla - ve svitcích zn.  S 235 JRG2 šířka x tloušťka 30  x  4,00 mm</t>
  </si>
  <si>
    <t>622214420</t>
  </si>
  <si>
    <t>Poznámka k položce:
Hmotnost: 0,942 kg/m</t>
  </si>
  <si>
    <t>20*0,942/1000</t>
  </si>
  <si>
    <t>94</t>
  </si>
  <si>
    <t>743629300</t>
  </si>
  <si>
    <t>Montáž hromosvodného vedení doplňků štítků k označení svodů</t>
  </si>
  <si>
    <t>533006767</t>
  </si>
  <si>
    <t>95</t>
  </si>
  <si>
    <t>354421100.1</t>
  </si>
  <si>
    <t>součásti pro hromosvody a uzemňování štítek nerezový čísla svodů -  č. 31</t>
  </si>
  <si>
    <t>1405390651</t>
  </si>
  <si>
    <t>98</t>
  </si>
  <si>
    <t>744261130</t>
  </si>
  <si>
    <t>Montáž izolovaných vodičů měděných drátovacích bez ukončení v rozváděčích sk. 1 - CY, CYA, CYY, průřezu žily 25 až 35 mm2</t>
  </si>
  <si>
    <t>746235540</t>
  </si>
  <si>
    <t>99</t>
  </si>
  <si>
    <t>341408500</t>
  </si>
  <si>
    <t>vodiče izolované s měděným jádrem H07V-R, pro 450/750V průměr       Cu číslo   bázová cena mm2         kg/m       Kč/m 25          0,245    33,10 žlutozelený</t>
  </si>
  <si>
    <t>225426339</t>
  </si>
  <si>
    <t>96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</si>
  <si>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</si>
  <si>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</si>
  <si>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996586827</t>
  </si>
  <si>
    <t>97</t>
  </si>
  <si>
    <t>341110300</t>
  </si>
  <si>
    <t>kabely silové s měděným jádrem pro jmenovité napětí 750 V CYKY -  RE průřez   Cu číslo  bázová cena mm2       kg/m      Kč/m 3 x 1,5     0,044       9,77</t>
  </si>
  <si>
    <t>1024093196</t>
  </si>
  <si>
    <t>744431300</t>
  </si>
  <si>
    <t>Montáž kabelů měděných do l kV bez ukončení, uložených volně sk. 1 - CYKY, NYM, NYY, YSLY, počtu a průřezu žil 3x16 mm2, 4x10 mm2, 5x10 mm2, 12x2,5 až 4 mm2, 19x1,5 až 2,5 mm2, 24x1,5 mm2</t>
  </si>
  <si>
    <t>-260469931</t>
  </si>
  <si>
    <t>101</t>
  </si>
  <si>
    <t>341110760</t>
  </si>
  <si>
    <t>kabely silové s měděným jádrem pro jmenovité napětí 750 V CYKY -  RE průřez   Cu číslo  bázová cena mm2       kg/m      Kč/m 4 x 10 RE  0,392     75,64</t>
  </si>
  <si>
    <t>-700871484</t>
  </si>
  <si>
    <t>746211110</t>
  </si>
  <si>
    <t>Ukončení vodičů izolovaných s označením a zapojením v rozváděči nebo na přístroji, průřezu žíly do 2,5 mm2</t>
  </si>
  <si>
    <t>-845052846</t>
  </si>
  <si>
    <t>746211160</t>
  </si>
  <si>
    <t>Ukončení vodičů izolovaných s označením a zapojením v rozváděči nebo na přístroji, průřezu žíly do 25 mm2</t>
  </si>
  <si>
    <t>723079676</t>
  </si>
  <si>
    <t>104</t>
  </si>
  <si>
    <t>747219400</t>
  </si>
  <si>
    <t>Montáž pojistek se zapojením vodičů pojistkových částí držadel</t>
  </si>
  <si>
    <t>-1616201941</t>
  </si>
  <si>
    <t>91</t>
  </si>
  <si>
    <t>354418400</t>
  </si>
  <si>
    <t>součásti pro hromosvody a uzemňování držáky ochranných úhelníků DUz</t>
  </si>
  <si>
    <t>-1889950307</t>
  </si>
  <si>
    <t>103</t>
  </si>
  <si>
    <t>7472194.B</t>
  </si>
  <si>
    <t>Montáž držáku pásky zemnící DP do základů</t>
  </si>
  <si>
    <t>903045872</t>
  </si>
  <si>
    <t>105</t>
  </si>
  <si>
    <t>354418400.B</t>
  </si>
  <si>
    <t>dodávka držák pásky zemnící DP do základů</t>
  </si>
  <si>
    <t>-278799202</t>
  </si>
  <si>
    <t>77</t>
  </si>
  <si>
    <t>748123115</t>
  </si>
  <si>
    <t>Montáž svítidel LED se zapojením vodičů bytových nebo společenských místností přisazených nástěnných</t>
  </si>
  <si>
    <t>-1205840219</t>
  </si>
  <si>
    <t>78</t>
  </si>
  <si>
    <t>348283300</t>
  </si>
  <si>
    <t>materiály ostatní použité v kalkulacích svítidlo nástěnné interiérové  IP44 - výběr specifikuje investor</t>
  </si>
  <si>
    <t>2063893164</t>
  </si>
  <si>
    <t>347741000</t>
  </si>
  <si>
    <t>zdroje elektroluminiscenční (LED) LED "žárovky" E27 10 W 230 V</t>
  </si>
  <si>
    <t>1212822830</t>
  </si>
  <si>
    <t>748181500.1</t>
  </si>
  <si>
    <t>Montáž speciálních svítidel se zapojením vodičů výstražného majáčku návěstního svítidla pro bezpečnost leteckého provozu, včetně zdroje</t>
  </si>
  <si>
    <t>1710852546</t>
  </si>
  <si>
    <t>111</t>
  </si>
  <si>
    <t>348182100.1</t>
  </si>
  <si>
    <t xml:space="preserve">překážkové návěstidlo vč. zdroje
</t>
  </si>
  <si>
    <t>-1563232589</t>
  </si>
  <si>
    <t>53</t>
  </si>
  <si>
    <t>762341370</t>
  </si>
  <si>
    <t>Bednění a laťování montáž bednění střech sklonu do 60 st. s vyřezáním otvorů, nároží, úžlabí, nadstřešních konstrukcí z desek dřevotřískových nebo dřevoštěpkových na sraz</t>
  </si>
  <si>
    <t>234861585</t>
  </si>
  <si>
    <t>607262500</t>
  </si>
  <si>
    <t>desky dřevoštěpkové OSB 3 SE (ostrá hrana) do vlhkého prostředí, nebroušená 610 - 650 kg/m3 ostrá hrana OSB 3 SE 2500x1250x25 mm</t>
  </si>
  <si>
    <t>-1179123687</t>
  </si>
  <si>
    <t>766416221</t>
  </si>
  <si>
    <t>Montáž obložení stěn plochy přes 5 m2 panely obkladovými modřínovými nebo z tvrdých dřevin, plochy do 0,60 m2</t>
  </si>
  <si>
    <t>1583757120</t>
  </si>
  <si>
    <t>605161100</t>
  </si>
  <si>
    <t>řezivo jehličnaté neopracované sušené modřín tl. 30mm</t>
  </si>
  <si>
    <t>633613366</t>
  </si>
  <si>
    <t>14,837*0,03</t>
  </si>
  <si>
    <t>783612100</t>
  </si>
  <si>
    <t>Nátěry olejové truhlářských konstrukcí dvojnásobné</t>
  </si>
  <si>
    <t>1018325009</t>
  </si>
  <si>
    <t>767161226</t>
  </si>
  <si>
    <t>Montáž zábradlí rovného z profilové oceli na ocelovou konstrukci, hmotnosti 1 m zábradlí do 20 kg</t>
  </si>
  <si>
    <t>-1525045438</t>
  </si>
  <si>
    <t>-2002961790</t>
  </si>
  <si>
    <t>82,16/1000</t>
  </si>
  <si>
    <t>132312530</t>
  </si>
  <si>
    <t>tyče ocelové jemné průřezu L rovnoramenné do 45 x 45 mm značka oceli S 235 JR G2 (11 375) 40 x 40 x 4 mm, 16 ks</t>
  </si>
  <si>
    <t>1836755438</t>
  </si>
  <si>
    <t>132226980</t>
  </si>
  <si>
    <t>tyče ocelové jemné ploché šířky do 50 mm v tyčích značka oceli S235JR (1.0038) dle EN 10025-2 šířka  x  tloušťka 15 x 15 x  4 mm, 80 ks</t>
  </si>
  <si>
    <t>691757596</t>
  </si>
  <si>
    <t>2094020744</t>
  </si>
  <si>
    <t>767210124</t>
  </si>
  <si>
    <t>Montáž schodnic ocelových vřetenových na ocelovou konstrukci svařováním</t>
  </si>
  <si>
    <t>80822811</t>
  </si>
  <si>
    <t>411171132</t>
  </si>
  <si>
    <t>Montáž ocelové konstrukce podlah a plošin pokrytou rošty hmotnosti konstrukce podlahy přes 30 do 50 kg/m2</t>
  </si>
  <si>
    <t>2064142537</t>
  </si>
  <si>
    <t>-1200444631</t>
  </si>
  <si>
    <t>134109700</t>
  </si>
  <si>
    <t>tyče ocelové hrubé kruhové o průměru od 100 do 210 mm jakost oceli S 235 JR   (11 375) D  140 mm/6,3 mm, délka 180 mm, 15 ks</t>
  </si>
  <si>
    <t>3773220</t>
  </si>
  <si>
    <t>136112140</t>
  </si>
  <si>
    <t>plechy tlusté hladké - P40x370x4: 15 ks</t>
  </si>
  <si>
    <t>-355986924</t>
  </si>
  <si>
    <t>767391111</t>
  </si>
  <si>
    <t>Montáž krytiny střech plechem tvarovaným, uchyceným nýtováním</t>
  </si>
  <si>
    <t>-358143596</t>
  </si>
  <si>
    <t>56</t>
  </si>
  <si>
    <t>196215290</t>
  </si>
  <si>
    <t xml:space="preserve">plechy z mědi válcované za studena běžné plechy klempířské střešní EN 1652, CW024A-R240 (Cu-DHP) </t>
  </si>
  <si>
    <t>1765448551</t>
  </si>
  <si>
    <t>Poznámka k položce:
č.položky: 9R0100D</t>
  </si>
  <si>
    <t>767590110</t>
  </si>
  <si>
    <t>Montáž podlahových konstrukcí podlahových roštů</t>
  </si>
  <si>
    <t>361197514</t>
  </si>
  <si>
    <t>592271490.B</t>
  </si>
  <si>
    <t>Pororošt v. 30 mm, 15 ks, na schodiště o šířce 817mm, a délkách 344 mm a 48 mm</t>
  </si>
  <si>
    <t>789226189</t>
  </si>
  <si>
    <t>767220230</t>
  </si>
  <si>
    <t>Montáž schodišťového zábradlí z trubek nebo tenkostěnných profilů na ocelovou konstrukci, hmotnosti 1 m zábradlí přes 25 kg</t>
  </si>
  <si>
    <t>1358720233</t>
  </si>
  <si>
    <t>141153240</t>
  </si>
  <si>
    <t>trubky ocelové bezešvé hladké kruhové běžné - nekotlové ČSN 41 1353.1 ve výrobních délkách, s vnějším i vnitřním povrchem okujeným, bez ochrany povrchu vnější D  tloušťka stěny mm 44,5     2,9</t>
  </si>
  <si>
    <t>214771157</t>
  </si>
  <si>
    <t>Poznámka k položce:
Hmotnost: 2,98 kg/m</t>
  </si>
  <si>
    <t>63480175</t>
  </si>
  <si>
    <t>141,12+45,36+25,41</t>
  </si>
  <si>
    <t>553470570</t>
  </si>
  <si>
    <t>příslušenství stavební kovové rošty ocelové podlahové svařované  "SP" , oko 30/30 žárově zinkované, DIN 24 537 nosný prut 30/3 mm 1000 x 1000 mm</t>
  </si>
  <si>
    <t>-1742543763</t>
  </si>
  <si>
    <t>136112180</t>
  </si>
  <si>
    <t>plechy tlusté hladké - plech okopný tl. 5 mm, š. 100 mm v délkách 1650 mm: 8 ks, 930 mm: 8 ks</t>
  </si>
  <si>
    <t>568758352</t>
  </si>
  <si>
    <t>(51,76+29,2)/1000</t>
  </si>
  <si>
    <t>118</t>
  </si>
  <si>
    <t>783491113</t>
  </si>
  <si>
    <t>Nátěry kovových potrubí a armatur - ostatní lakem asfaltovým dvojnásobné potrubí do DN 150 mm</t>
  </si>
  <si>
    <t>1141617733</t>
  </si>
  <si>
    <t>112</t>
  </si>
  <si>
    <t>012103000</t>
  </si>
  <si>
    <t>Průzkumné, geodetické a projektové práce geodetické práce před výstavbou-vytyčení kabelového vedení</t>
  </si>
  <si>
    <t>km</t>
  </si>
  <si>
    <t>16384</t>
  </si>
  <si>
    <t>1268812157</t>
  </si>
  <si>
    <t>VON - Vedlejší a ostatní náklady</t>
  </si>
  <si>
    <t>1391494453</t>
  </si>
  <si>
    <t>60*0,6*1,0</t>
  </si>
  <si>
    <t>132050438</t>
  </si>
  <si>
    <t>114961825</t>
  </si>
  <si>
    <t>60*0,6</t>
  </si>
  <si>
    <t>1318600079</t>
  </si>
  <si>
    <t>36*0,025 'Přepočtené koeficientem množství</t>
  </si>
  <si>
    <t>388995214</t>
  </si>
  <si>
    <t>Chránička kabelů z trub HDPE v římse DN 160</t>
  </si>
  <si>
    <t>-1650905497</t>
  </si>
  <si>
    <t>30 "kanalizace</t>
  </si>
  <si>
    <t>30 "vodovod</t>
  </si>
  <si>
    <t>451576121</t>
  </si>
  <si>
    <t>Podkladní a výplňová vrstva z kameniva tloušťky do 200 mm ze štěrkopísku</t>
  </si>
  <si>
    <t>-555465924</t>
  </si>
  <si>
    <t>0,6*60</t>
  </si>
  <si>
    <t>032002000</t>
  </si>
  <si>
    <t>Vybavení staveniště</t>
  </si>
  <si>
    <t>%</t>
  </si>
  <si>
    <t>131072</t>
  </si>
  <si>
    <t>729882193</t>
  </si>
  <si>
    <t>Poznámka k položce:
1,0% z celkových nákladů na stavbu</t>
  </si>
  <si>
    <t>034203000</t>
  </si>
  <si>
    <t>Oplocení staveniště - montáž a demontáž dočasného oplocení</t>
  </si>
  <si>
    <t>1998965067</t>
  </si>
  <si>
    <t>043002000.2</t>
  </si>
  <si>
    <t>Geodetické práce (zaměření konstrukcí a chodníků, vytyčení sítí, geometrický plán) a projekt skutečného provedení</t>
  </si>
  <si>
    <t>-1377406488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</si>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</sst>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5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24" xfId="0" applyFont="1" applyBorder="1" applyAlignment="1">
      <alignment horizontal="left"/>
    </xf>
    <xf numFmtId="167" fontId="21" fillId="0" borderId="0" xfId="0" applyNumberFormat="1" applyFont="1" applyAlignment="1">
      <alignment horizontal="right"/>
    </xf>
    <xf numFmtId="167" fontId="21" fillId="0" borderId="25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8" fontId="26" fillId="0" borderId="0" xfId="0" applyNumberFormat="1" applyFont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left" vertical="center" wrapText="1"/>
    </xf>
    <xf numFmtId="168" fontId="27" fillId="0" borderId="34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left" vertical="top" wrapText="1"/>
    </xf>
    <xf numFmtId="164" fontId="13" fillId="0" borderId="0" xfId="0" applyNumberFormat="1" applyFont="1" applyAlignment="1">
      <alignment horizontal="right"/>
    </xf>
    <xf numFmtId="0" fontId="27" fillId="0" borderId="3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/>
    </xf>
    <xf numFmtId="164" fontId="27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164" fontId="0" fillId="0" borderId="34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BC2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DD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5D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0B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9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40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234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92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A2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1FF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2F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E4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BC23.tmp" descr="C:\KROSplusData\System\Temp\radBBC2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DDC7.tmp" descr="C:\KROSplusData\System\Temp\rad9DD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A5D5.tmp" descr="C:\KROSplusData\System\Temp\rad8A5D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80BC.tmp" descr="C:\KROSplusData\System\Temp\radE80B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9979.tmp" descr="C:\KROSplusData\System\Temp\rad199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4085.tmp" descr="C:\KROSplusData\System\Temp\rad940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2347.tmp" descr="C:\KROSplusData\System\Temp\radA234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92F6.tmp" descr="C:\KROSplusData\System\Temp\rad492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6A25.tmp" descr="C:\KROSplusData\System\Temp\radA6A2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1FF8.tmp" descr="C:\KROSplusData\System\Temp\rad71F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42F4.tmp" descr="C:\KROSplusData\System\Temp\radA42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7E46.tmp" descr="C:\KROSplusData\System\Temp\radF7E4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38" sqref="BE3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1474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1475</v>
      </c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3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8" t="s">
        <v>6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3" t="s">
        <v>10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44"/>
      <c r="AS4" s="12" t="s">
        <v>11</v>
      </c>
      <c r="BS4" s="6" t="s">
        <v>12</v>
      </c>
    </row>
    <row r="5" spans="2:71" s="2" customFormat="1" ht="7.5" customHeight="1">
      <c r="B5" s="10"/>
      <c r="AQ5" s="11"/>
      <c r="BS5" s="6" t="s">
        <v>7</v>
      </c>
    </row>
    <row r="6" spans="2:71" s="2" customFormat="1" ht="26.25" customHeight="1">
      <c r="B6" s="10"/>
      <c r="D6" s="13" t="s">
        <v>13</v>
      </c>
      <c r="K6" s="235" t="s">
        <v>14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Q6" s="11"/>
      <c r="BS6" s="6" t="s">
        <v>15</v>
      </c>
    </row>
    <row r="7" spans="2:71" s="2" customFormat="1" ht="7.5" customHeight="1">
      <c r="B7" s="10"/>
      <c r="AQ7" s="11"/>
      <c r="BS7" s="6" t="s">
        <v>16</v>
      </c>
    </row>
    <row r="8" spans="2:71" s="2" customFormat="1" ht="15" customHeight="1">
      <c r="B8" s="10"/>
      <c r="D8" s="14" t="s">
        <v>17</v>
      </c>
      <c r="K8" s="15" t="s">
        <v>18</v>
      </c>
      <c r="AK8" s="14" t="s">
        <v>19</v>
      </c>
      <c r="AN8" s="15" t="s">
        <v>20</v>
      </c>
      <c r="AQ8" s="11"/>
      <c r="BS8" s="6" t="s">
        <v>21</v>
      </c>
    </row>
    <row r="9" spans="2:71" s="2" customFormat="1" ht="15" customHeight="1">
      <c r="B9" s="10"/>
      <c r="AQ9" s="11"/>
      <c r="BS9" s="6" t="s">
        <v>22</v>
      </c>
    </row>
    <row r="10" spans="2:71" s="2" customFormat="1" ht="15" customHeight="1">
      <c r="B10" s="10"/>
      <c r="D10" s="14" t="s">
        <v>23</v>
      </c>
      <c r="AK10" s="14" t="s">
        <v>24</v>
      </c>
      <c r="AN10" s="15"/>
      <c r="AQ10" s="11"/>
      <c r="BS10" s="6" t="s">
        <v>15</v>
      </c>
    </row>
    <row r="11" spans="2:71" s="2" customFormat="1" ht="19.5" customHeight="1">
      <c r="B11" s="10"/>
      <c r="E11" s="15" t="s">
        <v>25</v>
      </c>
      <c r="AK11" s="14" t="s">
        <v>26</v>
      </c>
      <c r="AN11" s="15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4" t="s">
        <v>27</v>
      </c>
      <c r="AK13" s="14" t="s">
        <v>24</v>
      </c>
      <c r="AN13" s="15"/>
      <c r="AQ13" s="11"/>
      <c r="BS13" s="6" t="s">
        <v>15</v>
      </c>
    </row>
    <row r="14" spans="2:71" s="2" customFormat="1" ht="15.75" customHeight="1">
      <c r="B14" s="10"/>
      <c r="E14" s="15" t="s">
        <v>28</v>
      </c>
      <c r="AK14" s="14" t="s">
        <v>26</v>
      </c>
      <c r="AN14" s="15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29</v>
      </c>
      <c r="AK16" s="14" t="s">
        <v>24</v>
      </c>
      <c r="AN16" s="15"/>
      <c r="AQ16" s="11"/>
      <c r="BS16" s="6" t="s">
        <v>3</v>
      </c>
    </row>
    <row r="17" spans="2:71" s="2" customFormat="1" ht="19.5" customHeight="1">
      <c r="B17" s="10"/>
      <c r="E17" s="15" t="s">
        <v>30</v>
      </c>
      <c r="AK17" s="14" t="s">
        <v>26</v>
      </c>
      <c r="AN17" s="15"/>
      <c r="AQ17" s="11"/>
      <c r="BS17" s="6" t="s">
        <v>31</v>
      </c>
    </row>
    <row r="18" spans="2:71" s="2" customFormat="1" ht="7.5" customHeight="1">
      <c r="B18" s="10"/>
      <c r="AQ18" s="11"/>
      <c r="BS18" s="6" t="s">
        <v>7</v>
      </c>
    </row>
    <row r="19" spans="2:71" s="2" customFormat="1" ht="15" customHeight="1">
      <c r="B19" s="10"/>
      <c r="D19" s="14" t="s">
        <v>32</v>
      </c>
      <c r="AQ19" s="11"/>
      <c r="BS19" s="6" t="s">
        <v>15</v>
      </c>
    </row>
    <row r="20" spans="2:71" s="2" customFormat="1" ht="70.5" customHeight="1">
      <c r="B20" s="10"/>
      <c r="E20" s="245" t="s">
        <v>33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Q20" s="11"/>
      <c r="BS20" s="6" t="s">
        <v>3</v>
      </c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</row>
    <row r="23" spans="2:43" s="6" customFormat="1" ht="27" customHeight="1">
      <c r="B23" s="17"/>
      <c r="D23" s="18" t="s">
        <v>34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46">
        <f>ROUNDUP($AG$49,2)</f>
        <v>0</v>
      </c>
      <c r="AL23" s="247"/>
      <c r="AM23" s="247"/>
      <c r="AN23" s="247"/>
      <c r="AO23" s="247"/>
      <c r="AQ23" s="20"/>
    </row>
    <row r="24" spans="2:43" s="6" customFormat="1" ht="7.5" customHeight="1">
      <c r="B24" s="17"/>
      <c r="AQ24" s="20"/>
    </row>
    <row r="25" spans="2:43" s="6" customFormat="1" ht="15" customHeight="1">
      <c r="B25" s="21"/>
      <c r="D25" s="22" t="s">
        <v>35</v>
      </c>
      <c r="F25" s="22" t="s">
        <v>36</v>
      </c>
      <c r="L25" s="240">
        <v>0.21</v>
      </c>
      <c r="M25" s="241"/>
      <c r="N25" s="241"/>
      <c r="O25" s="241"/>
      <c r="T25" s="24" t="s">
        <v>37</v>
      </c>
      <c r="W25" s="242">
        <f>ROUNDUP($AZ$49,2)</f>
        <v>0</v>
      </c>
      <c r="X25" s="241"/>
      <c r="Y25" s="241"/>
      <c r="Z25" s="241"/>
      <c r="AA25" s="241"/>
      <c r="AB25" s="241"/>
      <c r="AC25" s="241"/>
      <c r="AD25" s="241"/>
      <c r="AE25" s="241"/>
      <c r="AK25" s="242">
        <f>ROUNDUP($AV$49,1)</f>
        <v>0</v>
      </c>
      <c r="AL25" s="241"/>
      <c r="AM25" s="241"/>
      <c r="AN25" s="241"/>
      <c r="AO25" s="241"/>
      <c r="AQ25" s="25"/>
    </row>
    <row r="26" spans="2:43" s="6" customFormat="1" ht="15" customHeight="1">
      <c r="B26" s="21"/>
      <c r="F26" s="22" t="s">
        <v>38</v>
      </c>
      <c r="L26" s="240">
        <v>0.15</v>
      </c>
      <c r="M26" s="241"/>
      <c r="N26" s="241"/>
      <c r="O26" s="241"/>
      <c r="T26" s="24" t="s">
        <v>37</v>
      </c>
      <c r="W26" s="242">
        <f>ROUNDUP($BA$49,2)</f>
        <v>0</v>
      </c>
      <c r="X26" s="241"/>
      <c r="Y26" s="241"/>
      <c r="Z26" s="241"/>
      <c r="AA26" s="241"/>
      <c r="AB26" s="241"/>
      <c r="AC26" s="241"/>
      <c r="AD26" s="241"/>
      <c r="AE26" s="241"/>
      <c r="AK26" s="242">
        <f>ROUNDUP($AW$49,1)</f>
        <v>0</v>
      </c>
      <c r="AL26" s="241"/>
      <c r="AM26" s="241"/>
      <c r="AN26" s="241"/>
      <c r="AO26" s="241"/>
      <c r="AQ26" s="25"/>
    </row>
    <row r="27" spans="2:43" s="6" customFormat="1" ht="15" customHeight="1" hidden="1">
      <c r="B27" s="21"/>
      <c r="F27" s="22" t="s">
        <v>39</v>
      </c>
      <c r="L27" s="240">
        <v>0.21</v>
      </c>
      <c r="M27" s="241"/>
      <c r="N27" s="241"/>
      <c r="O27" s="241"/>
      <c r="T27" s="24" t="s">
        <v>37</v>
      </c>
      <c r="W27" s="242">
        <f>ROUNDUP($BB$49,2)</f>
        <v>0</v>
      </c>
      <c r="X27" s="241"/>
      <c r="Y27" s="241"/>
      <c r="Z27" s="241"/>
      <c r="AA27" s="241"/>
      <c r="AB27" s="241"/>
      <c r="AC27" s="241"/>
      <c r="AD27" s="241"/>
      <c r="AE27" s="241"/>
      <c r="AK27" s="242">
        <v>0</v>
      </c>
      <c r="AL27" s="241"/>
      <c r="AM27" s="241"/>
      <c r="AN27" s="241"/>
      <c r="AO27" s="241"/>
      <c r="AQ27" s="25"/>
    </row>
    <row r="28" spans="2:43" s="6" customFormat="1" ht="15" customHeight="1" hidden="1">
      <c r="B28" s="21"/>
      <c r="F28" s="22" t="s">
        <v>40</v>
      </c>
      <c r="L28" s="240">
        <v>0.15</v>
      </c>
      <c r="M28" s="241"/>
      <c r="N28" s="241"/>
      <c r="O28" s="241"/>
      <c r="T28" s="24" t="s">
        <v>37</v>
      </c>
      <c r="W28" s="242">
        <f>ROUNDUP($BC$49,2)</f>
        <v>0</v>
      </c>
      <c r="X28" s="241"/>
      <c r="Y28" s="241"/>
      <c r="Z28" s="241"/>
      <c r="AA28" s="241"/>
      <c r="AB28" s="241"/>
      <c r="AC28" s="241"/>
      <c r="AD28" s="241"/>
      <c r="AE28" s="241"/>
      <c r="AK28" s="242">
        <v>0</v>
      </c>
      <c r="AL28" s="241"/>
      <c r="AM28" s="241"/>
      <c r="AN28" s="241"/>
      <c r="AO28" s="241"/>
      <c r="AQ28" s="25"/>
    </row>
    <row r="29" spans="2:43" s="6" customFormat="1" ht="15" customHeight="1" hidden="1">
      <c r="B29" s="21"/>
      <c r="F29" s="22" t="s">
        <v>41</v>
      </c>
      <c r="L29" s="240">
        <v>0</v>
      </c>
      <c r="M29" s="241"/>
      <c r="N29" s="241"/>
      <c r="O29" s="241"/>
      <c r="T29" s="24" t="s">
        <v>37</v>
      </c>
      <c r="W29" s="242">
        <f>ROUNDUP($BD$49,2)</f>
        <v>0</v>
      </c>
      <c r="X29" s="241"/>
      <c r="Y29" s="241"/>
      <c r="Z29" s="241"/>
      <c r="AA29" s="241"/>
      <c r="AB29" s="241"/>
      <c r="AC29" s="241"/>
      <c r="AD29" s="241"/>
      <c r="AE29" s="241"/>
      <c r="AK29" s="242">
        <v>0</v>
      </c>
      <c r="AL29" s="241"/>
      <c r="AM29" s="241"/>
      <c r="AN29" s="241"/>
      <c r="AO29" s="241"/>
      <c r="AQ29" s="25"/>
    </row>
    <row r="30" spans="2:43" s="6" customFormat="1" ht="7.5" customHeight="1">
      <c r="B30" s="17"/>
      <c r="AQ30" s="20"/>
    </row>
    <row r="31" spans="2:43" s="6" customFormat="1" ht="27" customHeight="1">
      <c r="B31" s="17"/>
      <c r="C31" s="26"/>
      <c r="D31" s="27" t="s">
        <v>42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 t="s">
        <v>43</v>
      </c>
      <c r="U31" s="28"/>
      <c r="V31" s="28"/>
      <c r="W31" s="28"/>
      <c r="X31" s="230" t="s">
        <v>44</v>
      </c>
      <c r="Y31" s="225"/>
      <c r="Z31" s="225"/>
      <c r="AA31" s="225"/>
      <c r="AB31" s="225"/>
      <c r="AC31" s="28"/>
      <c r="AD31" s="28"/>
      <c r="AE31" s="28"/>
      <c r="AF31" s="28"/>
      <c r="AG31" s="28"/>
      <c r="AH31" s="28"/>
      <c r="AI31" s="28"/>
      <c r="AJ31" s="28"/>
      <c r="AK31" s="231">
        <f>ROUNDUP(SUM($AK$23:$AK$29),2)</f>
        <v>0</v>
      </c>
      <c r="AL31" s="225"/>
      <c r="AM31" s="225"/>
      <c r="AN31" s="225"/>
      <c r="AO31" s="232"/>
      <c r="AP31" s="26"/>
      <c r="AQ31" s="30"/>
    </row>
    <row r="32" spans="2:43" s="6" customFormat="1" ht="7.5" customHeight="1">
      <c r="B32" s="17"/>
      <c r="AQ32" s="20"/>
    </row>
    <row r="33" spans="2:43" s="6" customFormat="1" ht="7.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/>
    </row>
    <row r="37" spans="2:44" s="6" customFormat="1" ht="7.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17"/>
    </row>
    <row r="38" spans="2:44" s="6" customFormat="1" ht="37.5" customHeight="1">
      <c r="B38" s="17"/>
      <c r="C38" s="233" t="s">
        <v>45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17"/>
    </row>
    <row r="39" spans="2:44" s="6" customFormat="1" ht="7.5" customHeight="1">
      <c r="B39" s="17"/>
      <c r="AR39" s="17"/>
    </row>
    <row r="40" spans="2:44" s="13" customFormat="1" ht="27" customHeight="1">
      <c r="B40" s="36"/>
      <c r="C40" s="13" t="s">
        <v>13</v>
      </c>
      <c r="L40" s="235" t="str">
        <f>$K$6</f>
        <v>2/2015 - Revitalizace jihovýchodní části Kmochova ostrova v Kolíně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R40" s="36"/>
    </row>
    <row r="41" spans="2:44" s="6" customFormat="1" ht="7.5" customHeight="1">
      <c r="B41" s="17"/>
      <c r="AR41" s="17"/>
    </row>
    <row r="42" spans="2:44" s="6" customFormat="1" ht="15.75" customHeight="1">
      <c r="B42" s="17"/>
      <c r="C42" s="14" t="s">
        <v>17</v>
      </c>
      <c r="L42" s="37" t="str">
        <f>IF($K$8="","",$K$8)</f>
        <v>Kolín</v>
      </c>
      <c r="AI42" s="14" t="s">
        <v>19</v>
      </c>
      <c r="AM42" s="38" t="str">
        <f>IF($AN$8="","",$AN$8)</f>
        <v>21.04.2015</v>
      </c>
      <c r="AR42" s="17"/>
    </row>
    <row r="43" spans="2:44" s="6" customFormat="1" ht="7.5" customHeight="1">
      <c r="B43" s="17"/>
      <c r="AR43" s="17"/>
    </row>
    <row r="44" spans="2:56" s="6" customFormat="1" ht="18.75" customHeight="1">
      <c r="B44" s="17"/>
      <c r="C44" s="14" t="s">
        <v>23</v>
      </c>
      <c r="L44" s="15" t="str">
        <f>IF($E$11="","",$E$11)</f>
        <v>Město Kolín</v>
      </c>
      <c r="AI44" s="14" t="s">
        <v>29</v>
      </c>
      <c r="AM44" s="236" t="str">
        <f>IF($E$17="","",$E$17)</f>
        <v>Ing. arch. Martin Jirovský</v>
      </c>
      <c r="AN44" s="234"/>
      <c r="AO44" s="234"/>
      <c r="AP44" s="234"/>
      <c r="AR44" s="17"/>
      <c r="AS44" s="237" t="s">
        <v>46</v>
      </c>
      <c r="AT44" s="238"/>
      <c r="AU44" s="39"/>
      <c r="AV44" s="39"/>
      <c r="AW44" s="39"/>
      <c r="AX44" s="39"/>
      <c r="AY44" s="39"/>
      <c r="AZ44" s="39"/>
      <c r="BA44" s="39"/>
      <c r="BB44" s="39"/>
      <c r="BC44" s="39"/>
      <c r="BD44" s="40"/>
    </row>
    <row r="45" spans="2:56" s="6" customFormat="1" ht="15.75" customHeight="1">
      <c r="B45" s="17"/>
      <c r="C45" s="14" t="s">
        <v>27</v>
      </c>
      <c r="L45" s="15" t="str">
        <f>IF($E$14="","",$E$14)</f>
        <v> </v>
      </c>
      <c r="AR45" s="17"/>
      <c r="AS45" s="239"/>
      <c r="AT45" s="234"/>
      <c r="BD45" s="42"/>
    </row>
    <row r="46" spans="2:56" s="6" customFormat="1" ht="12" customHeight="1">
      <c r="B46" s="17"/>
      <c r="AR46" s="17"/>
      <c r="AS46" s="239"/>
      <c r="AT46" s="234"/>
      <c r="BD46" s="42"/>
    </row>
    <row r="47" spans="2:57" s="6" customFormat="1" ht="30" customHeight="1">
      <c r="B47" s="17"/>
      <c r="C47" s="224" t="s">
        <v>47</v>
      </c>
      <c r="D47" s="225"/>
      <c r="E47" s="225"/>
      <c r="F47" s="225"/>
      <c r="G47" s="225"/>
      <c r="H47" s="28"/>
      <c r="I47" s="226" t="s">
        <v>48</v>
      </c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7" t="s">
        <v>49</v>
      </c>
      <c r="AH47" s="225"/>
      <c r="AI47" s="225"/>
      <c r="AJ47" s="225"/>
      <c r="AK47" s="225"/>
      <c r="AL47" s="225"/>
      <c r="AM47" s="225"/>
      <c r="AN47" s="226" t="s">
        <v>50</v>
      </c>
      <c r="AO47" s="225"/>
      <c r="AP47" s="225"/>
      <c r="AQ47" s="43" t="s">
        <v>51</v>
      </c>
      <c r="AR47" s="17"/>
      <c r="AS47" s="44" t="s">
        <v>52</v>
      </c>
      <c r="AT47" s="45" t="s">
        <v>53</v>
      </c>
      <c r="AU47" s="45" t="s">
        <v>54</v>
      </c>
      <c r="AV47" s="45" t="s">
        <v>55</v>
      </c>
      <c r="AW47" s="45" t="s">
        <v>56</v>
      </c>
      <c r="AX47" s="45" t="s">
        <v>57</v>
      </c>
      <c r="AY47" s="45" t="s">
        <v>58</v>
      </c>
      <c r="AZ47" s="45" t="s">
        <v>59</v>
      </c>
      <c r="BA47" s="45" t="s">
        <v>60</v>
      </c>
      <c r="BB47" s="45" t="s">
        <v>61</v>
      </c>
      <c r="BC47" s="45" t="s">
        <v>62</v>
      </c>
      <c r="BD47" s="46" t="s">
        <v>63</v>
      </c>
      <c r="BE47" s="47"/>
    </row>
    <row r="48" spans="2:56" s="6" customFormat="1" ht="12" customHeight="1">
      <c r="B48" s="17"/>
      <c r="AR48" s="17"/>
      <c r="AS48" s="48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40"/>
    </row>
    <row r="49" spans="2:76" s="13" customFormat="1" ht="33" customHeight="1">
      <c r="B49" s="36"/>
      <c r="C49" s="49" t="s">
        <v>64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28">
        <f>ROUNDUP(SUM($AG$50:$AG$60),2)</f>
        <v>0</v>
      </c>
      <c r="AH49" s="229"/>
      <c r="AI49" s="229"/>
      <c r="AJ49" s="229"/>
      <c r="AK49" s="229"/>
      <c r="AL49" s="229"/>
      <c r="AM49" s="229"/>
      <c r="AN49" s="228">
        <f>ROUNDUP(SUM($AG$49,$AT$49),2)</f>
        <v>0</v>
      </c>
      <c r="AO49" s="229"/>
      <c r="AP49" s="229"/>
      <c r="AQ49" s="50"/>
      <c r="AR49" s="36"/>
      <c r="AS49" s="51">
        <f>ROUNDUP(SUM($AS$50:$AS$60),2)</f>
        <v>0</v>
      </c>
      <c r="AT49" s="52">
        <f>ROUNDUP(SUM($AV$49:$AW$49),1)</f>
        <v>0</v>
      </c>
      <c r="AU49" s="53">
        <f>ROUNDUP(SUM($AU$50:$AU$60),5)</f>
        <v>0</v>
      </c>
      <c r="AV49" s="52">
        <f>ROUNDUP($AZ$49*$L$25,2)</f>
        <v>0</v>
      </c>
      <c r="AW49" s="52">
        <f>ROUNDUP($BA$49*$L$26,2)</f>
        <v>0</v>
      </c>
      <c r="AX49" s="52">
        <f>ROUNDUP($BB$49*$L$25,2)</f>
        <v>0</v>
      </c>
      <c r="AY49" s="52">
        <f>ROUNDUP($BC$49*$L$26,2)</f>
        <v>0</v>
      </c>
      <c r="AZ49" s="52">
        <f>ROUNDUP(SUM($AZ$50:$AZ$60),2)</f>
        <v>0</v>
      </c>
      <c r="BA49" s="52">
        <f>ROUNDUP(SUM($BA$50:$BA$60),2)</f>
        <v>0</v>
      </c>
      <c r="BB49" s="52">
        <f>ROUNDUP(SUM($BB$50:$BB$60),2)</f>
        <v>0</v>
      </c>
      <c r="BC49" s="52">
        <f>ROUNDUP(SUM($BC$50:$BC$60),2)</f>
        <v>0</v>
      </c>
      <c r="BD49" s="54">
        <f>ROUNDUP(SUM($BD$50:$BD$60),2)</f>
        <v>0</v>
      </c>
      <c r="BS49" s="13" t="s">
        <v>65</v>
      </c>
      <c r="BT49" s="13" t="s">
        <v>66</v>
      </c>
      <c r="BU49" s="55" t="s">
        <v>67</v>
      </c>
      <c r="BV49" s="13" t="s">
        <v>68</v>
      </c>
      <c r="BW49" s="13" t="s">
        <v>4</v>
      </c>
      <c r="BX49" s="13" t="s">
        <v>69</v>
      </c>
    </row>
    <row r="50" spans="1:91" s="56" customFormat="1" ht="28.5" customHeight="1">
      <c r="A50" s="139" t="s">
        <v>1476</v>
      </c>
      <c r="B50" s="57"/>
      <c r="C50" s="58"/>
      <c r="D50" s="222" t="s">
        <v>70</v>
      </c>
      <c r="E50" s="223"/>
      <c r="F50" s="223"/>
      <c r="G50" s="223"/>
      <c r="H50" s="223"/>
      <c r="I50" s="58"/>
      <c r="J50" s="222" t="s">
        <v>71</v>
      </c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0">
        <f>'SO 1 - Vstupní část - úpr...'!$M$25</f>
        <v>0</v>
      </c>
      <c r="AH50" s="221"/>
      <c r="AI50" s="221"/>
      <c r="AJ50" s="221"/>
      <c r="AK50" s="221"/>
      <c r="AL50" s="221"/>
      <c r="AM50" s="221"/>
      <c r="AN50" s="220">
        <f>ROUNDUP(SUM($AG$50,$AT$50),2)</f>
        <v>0</v>
      </c>
      <c r="AO50" s="221"/>
      <c r="AP50" s="221"/>
      <c r="AQ50" s="59" t="s">
        <v>72</v>
      </c>
      <c r="AR50" s="57"/>
      <c r="AS50" s="60">
        <v>0</v>
      </c>
      <c r="AT50" s="61">
        <f>ROUNDUP(SUM($AV$50:$AW$50),1)</f>
        <v>0</v>
      </c>
      <c r="AU50" s="62">
        <f>'SO 1 - Vstupní část - úpr...'!$W$82</f>
        <v>0</v>
      </c>
      <c r="AV50" s="61">
        <f>'SO 1 - Vstupní část - úpr...'!$M$27</f>
        <v>0</v>
      </c>
      <c r="AW50" s="61">
        <f>'SO 1 - Vstupní část - úpr...'!$M$28</f>
        <v>0</v>
      </c>
      <c r="AX50" s="61">
        <f>'SO 1 - Vstupní část - úpr...'!$M$29</f>
        <v>0</v>
      </c>
      <c r="AY50" s="61">
        <f>'SO 1 - Vstupní část - úpr...'!$M$30</f>
        <v>0</v>
      </c>
      <c r="AZ50" s="61">
        <f>'SO 1 - Vstupní část - úpr...'!$H$27</f>
        <v>0</v>
      </c>
      <c r="BA50" s="61">
        <f>'SO 1 - Vstupní část - úpr...'!$H$28</f>
        <v>0</v>
      </c>
      <c r="BB50" s="61">
        <f>'SO 1 - Vstupní část - úpr...'!$H$29</f>
        <v>0</v>
      </c>
      <c r="BC50" s="61">
        <f>'SO 1 - Vstupní část - úpr...'!$H$30</f>
        <v>0</v>
      </c>
      <c r="BD50" s="63">
        <f>'SO 1 - Vstupní část - úpr...'!$H$31</f>
        <v>0</v>
      </c>
      <c r="BT50" s="56" t="s">
        <v>16</v>
      </c>
      <c r="BV50" s="56" t="s">
        <v>68</v>
      </c>
      <c r="BW50" s="56" t="s">
        <v>73</v>
      </c>
      <c r="BX50" s="56" t="s">
        <v>4</v>
      </c>
      <c r="CM50" s="56" t="s">
        <v>74</v>
      </c>
    </row>
    <row r="51" spans="1:91" s="56" customFormat="1" ht="28.5" customHeight="1">
      <c r="A51" s="139" t="s">
        <v>1476</v>
      </c>
      <c r="B51" s="57"/>
      <c r="C51" s="58"/>
      <c r="D51" s="222" t="s">
        <v>75</v>
      </c>
      <c r="E51" s="223"/>
      <c r="F51" s="223"/>
      <c r="G51" s="223"/>
      <c r="H51" s="223"/>
      <c r="I51" s="58"/>
      <c r="J51" s="222" t="s">
        <v>76</v>
      </c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0">
        <f>'SO 10 - Veřejné osvětlení'!$M$25</f>
        <v>0</v>
      </c>
      <c r="AH51" s="221"/>
      <c r="AI51" s="221"/>
      <c r="AJ51" s="221"/>
      <c r="AK51" s="221"/>
      <c r="AL51" s="221"/>
      <c r="AM51" s="221"/>
      <c r="AN51" s="220">
        <f>ROUNDUP(SUM($AG$51,$AT$51),2)</f>
        <v>0</v>
      </c>
      <c r="AO51" s="221"/>
      <c r="AP51" s="221"/>
      <c r="AQ51" s="59" t="s">
        <v>77</v>
      </c>
      <c r="AR51" s="57"/>
      <c r="AS51" s="60">
        <v>0</v>
      </c>
      <c r="AT51" s="61">
        <f>ROUNDUP(SUM($AV$51:$AW$51),1)</f>
        <v>0</v>
      </c>
      <c r="AU51" s="62">
        <f>'SO 10 - Veřejné osvětlení'!$W$84</f>
        <v>0</v>
      </c>
      <c r="AV51" s="61">
        <f>'SO 10 - Veřejné osvětlení'!$M$27</f>
        <v>0</v>
      </c>
      <c r="AW51" s="61">
        <f>'SO 10 - Veřejné osvětlení'!$M$28</f>
        <v>0</v>
      </c>
      <c r="AX51" s="61">
        <f>'SO 10 - Veřejné osvětlení'!$M$29</f>
        <v>0</v>
      </c>
      <c r="AY51" s="61">
        <f>'SO 10 - Veřejné osvětlení'!$M$30</f>
        <v>0</v>
      </c>
      <c r="AZ51" s="61">
        <f>'SO 10 - Veřejné osvětlení'!$H$27</f>
        <v>0</v>
      </c>
      <c r="BA51" s="61">
        <f>'SO 10 - Veřejné osvětlení'!$H$28</f>
        <v>0</v>
      </c>
      <c r="BB51" s="61">
        <f>'SO 10 - Veřejné osvětlení'!$H$29</f>
        <v>0</v>
      </c>
      <c r="BC51" s="61">
        <f>'SO 10 - Veřejné osvětlení'!$H$30</f>
        <v>0</v>
      </c>
      <c r="BD51" s="63">
        <f>'SO 10 - Veřejné osvětlení'!$H$31</f>
        <v>0</v>
      </c>
      <c r="BT51" s="56" t="s">
        <v>16</v>
      </c>
      <c r="BV51" s="56" t="s">
        <v>68</v>
      </c>
      <c r="BW51" s="56" t="s">
        <v>78</v>
      </c>
      <c r="BX51" s="56" t="s">
        <v>4</v>
      </c>
      <c r="CM51" s="56" t="s">
        <v>74</v>
      </c>
    </row>
    <row r="52" spans="1:91" s="56" customFormat="1" ht="28.5" customHeight="1">
      <c r="A52" s="139" t="s">
        <v>1476</v>
      </c>
      <c r="B52" s="57"/>
      <c r="C52" s="58"/>
      <c r="D52" s="222" t="s">
        <v>79</v>
      </c>
      <c r="E52" s="223"/>
      <c r="F52" s="223"/>
      <c r="G52" s="223"/>
      <c r="H52" s="223"/>
      <c r="I52" s="58"/>
      <c r="J52" s="222" t="s">
        <v>80</v>
      </c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0">
        <f>'SO 2 - Oplocení'!$M$25</f>
        <v>0</v>
      </c>
      <c r="AH52" s="221"/>
      <c r="AI52" s="221"/>
      <c r="AJ52" s="221"/>
      <c r="AK52" s="221"/>
      <c r="AL52" s="221"/>
      <c r="AM52" s="221"/>
      <c r="AN52" s="220">
        <f>ROUNDUP(SUM($AG$52,$AT$52),2)</f>
        <v>0</v>
      </c>
      <c r="AO52" s="221"/>
      <c r="AP52" s="221"/>
      <c r="AQ52" s="59" t="s">
        <v>72</v>
      </c>
      <c r="AR52" s="57"/>
      <c r="AS52" s="60">
        <v>0</v>
      </c>
      <c r="AT52" s="61">
        <f>ROUNDUP(SUM($AV$52:$AW$52),1)</f>
        <v>0</v>
      </c>
      <c r="AU52" s="62">
        <f>'SO 2 - Oplocení'!$W$77</f>
        <v>0</v>
      </c>
      <c r="AV52" s="61">
        <f>'SO 2 - Oplocení'!$M$27</f>
        <v>0</v>
      </c>
      <c r="AW52" s="61">
        <f>'SO 2 - Oplocení'!$M$28</f>
        <v>0</v>
      </c>
      <c r="AX52" s="61">
        <f>'SO 2 - Oplocení'!$M$29</f>
        <v>0</v>
      </c>
      <c r="AY52" s="61">
        <f>'SO 2 - Oplocení'!$M$30</f>
        <v>0</v>
      </c>
      <c r="AZ52" s="61">
        <f>'SO 2 - Oplocení'!$H$27</f>
        <v>0</v>
      </c>
      <c r="BA52" s="61">
        <f>'SO 2 - Oplocení'!$H$28</f>
        <v>0</v>
      </c>
      <c r="BB52" s="61">
        <f>'SO 2 - Oplocení'!$H$29</f>
        <v>0</v>
      </c>
      <c r="BC52" s="61">
        <f>'SO 2 - Oplocení'!$H$30</f>
        <v>0</v>
      </c>
      <c r="BD52" s="63">
        <f>'SO 2 - Oplocení'!$H$31</f>
        <v>0</v>
      </c>
      <c r="BT52" s="56" t="s">
        <v>16</v>
      </c>
      <c r="BV52" s="56" t="s">
        <v>68</v>
      </c>
      <c r="BW52" s="56" t="s">
        <v>81</v>
      </c>
      <c r="BX52" s="56" t="s">
        <v>4</v>
      </c>
      <c r="CM52" s="56" t="s">
        <v>74</v>
      </c>
    </row>
    <row r="53" spans="1:91" s="56" customFormat="1" ht="28.5" customHeight="1">
      <c r="A53" s="139" t="s">
        <v>1476</v>
      </c>
      <c r="B53" s="57"/>
      <c r="C53" s="58"/>
      <c r="D53" s="222" t="s">
        <v>82</v>
      </c>
      <c r="E53" s="223"/>
      <c r="F53" s="223"/>
      <c r="G53" s="223"/>
      <c r="H53" s="223"/>
      <c r="I53" s="58"/>
      <c r="J53" s="222" t="s">
        <v>83</v>
      </c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0">
        <f>'SO 3 - Pěší komunikace - ...'!$M$25</f>
        <v>0</v>
      </c>
      <c r="AH53" s="221"/>
      <c r="AI53" s="221"/>
      <c r="AJ53" s="221"/>
      <c r="AK53" s="221"/>
      <c r="AL53" s="221"/>
      <c r="AM53" s="221"/>
      <c r="AN53" s="220">
        <f>ROUNDUP(SUM($AG$53,$AT$53),2)</f>
        <v>0</v>
      </c>
      <c r="AO53" s="221"/>
      <c r="AP53" s="221"/>
      <c r="AQ53" s="59" t="s">
        <v>72</v>
      </c>
      <c r="AR53" s="57"/>
      <c r="AS53" s="60">
        <v>0</v>
      </c>
      <c r="AT53" s="61">
        <f>ROUNDUP(SUM($AV$53:$AW$53),1)</f>
        <v>0</v>
      </c>
      <c r="AU53" s="62">
        <f>'SO 3 - Pěší komunikace - ...'!$W$75</f>
        <v>0</v>
      </c>
      <c r="AV53" s="61">
        <f>'SO 3 - Pěší komunikace - ...'!$M$27</f>
        <v>0</v>
      </c>
      <c r="AW53" s="61">
        <f>'SO 3 - Pěší komunikace - ...'!$M$28</f>
        <v>0</v>
      </c>
      <c r="AX53" s="61">
        <f>'SO 3 - Pěší komunikace - ...'!$M$29</f>
        <v>0</v>
      </c>
      <c r="AY53" s="61">
        <f>'SO 3 - Pěší komunikace - ...'!$M$30</f>
        <v>0</v>
      </c>
      <c r="AZ53" s="61">
        <f>'SO 3 - Pěší komunikace - ...'!$H$27</f>
        <v>0</v>
      </c>
      <c r="BA53" s="61">
        <f>'SO 3 - Pěší komunikace - ...'!$H$28</f>
        <v>0</v>
      </c>
      <c r="BB53" s="61">
        <f>'SO 3 - Pěší komunikace - ...'!$H$29</f>
        <v>0</v>
      </c>
      <c r="BC53" s="61">
        <f>'SO 3 - Pěší komunikace - ...'!$H$30</f>
        <v>0</v>
      </c>
      <c r="BD53" s="63">
        <f>'SO 3 - Pěší komunikace - ...'!$H$31</f>
        <v>0</v>
      </c>
      <c r="BT53" s="56" t="s">
        <v>16</v>
      </c>
      <c r="BV53" s="56" t="s">
        <v>68</v>
      </c>
      <c r="BW53" s="56" t="s">
        <v>84</v>
      </c>
      <c r="BX53" s="56" t="s">
        <v>4</v>
      </c>
      <c r="CM53" s="56" t="s">
        <v>74</v>
      </c>
    </row>
    <row r="54" spans="1:91" s="56" customFormat="1" ht="28.5" customHeight="1">
      <c r="A54" s="139" t="s">
        <v>1476</v>
      </c>
      <c r="B54" s="57"/>
      <c r="C54" s="58"/>
      <c r="D54" s="222" t="s">
        <v>85</v>
      </c>
      <c r="E54" s="223"/>
      <c r="F54" s="223"/>
      <c r="G54" s="223"/>
      <c r="H54" s="223"/>
      <c r="I54" s="58"/>
      <c r="J54" s="222" t="s">
        <v>86</v>
      </c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0">
        <f>'SO 4 a,b - Dopadové ploch...'!$M$25</f>
        <v>0</v>
      </c>
      <c r="AH54" s="221"/>
      <c r="AI54" s="221"/>
      <c r="AJ54" s="221"/>
      <c r="AK54" s="221"/>
      <c r="AL54" s="221"/>
      <c r="AM54" s="221"/>
      <c r="AN54" s="220">
        <f>ROUNDUP(SUM($AG$54,$AT$54),2)</f>
        <v>0</v>
      </c>
      <c r="AO54" s="221"/>
      <c r="AP54" s="221"/>
      <c r="AQ54" s="59" t="s">
        <v>72</v>
      </c>
      <c r="AR54" s="57"/>
      <c r="AS54" s="60">
        <v>0</v>
      </c>
      <c r="AT54" s="61">
        <f>ROUNDUP(SUM($AV$54:$AW$54),1)</f>
        <v>0</v>
      </c>
      <c r="AU54" s="62">
        <f>'SO 4 a,b - Dopadové ploch...'!$W$76</f>
        <v>0</v>
      </c>
      <c r="AV54" s="61">
        <f>'SO 4 a,b - Dopadové ploch...'!$M$27</f>
        <v>0</v>
      </c>
      <c r="AW54" s="61">
        <f>'SO 4 a,b - Dopadové ploch...'!$M$28</f>
        <v>0</v>
      </c>
      <c r="AX54" s="61">
        <f>'SO 4 a,b - Dopadové ploch...'!$M$29</f>
        <v>0</v>
      </c>
      <c r="AY54" s="61">
        <f>'SO 4 a,b - Dopadové ploch...'!$M$30</f>
        <v>0</v>
      </c>
      <c r="AZ54" s="61">
        <f>'SO 4 a,b - Dopadové ploch...'!$H$27</f>
        <v>0</v>
      </c>
      <c r="BA54" s="61">
        <f>'SO 4 a,b - Dopadové ploch...'!$H$28</f>
        <v>0</v>
      </c>
      <c r="BB54" s="61">
        <f>'SO 4 a,b - Dopadové ploch...'!$H$29</f>
        <v>0</v>
      </c>
      <c r="BC54" s="61">
        <f>'SO 4 a,b - Dopadové ploch...'!$H$30</f>
        <v>0</v>
      </c>
      <c r="BD54" s="63">
        <f>'SO 4 a,b - Dopadové ploch...'!$H$31</f>
        <v>0</v>
      </c>
      <c r="BT54" s="56" t="s">
        <v>16</v>
      </c>
      <c r="BV54" s="56" t="s">
        <v>68</v>
      </c>
      <c r="BW54" s="56" t="s">
        <v>87</v>
      </c>
      <c r="BX54" s="56" t="s">
        <v>4</v>
      </c>
      <c r="CM54" s="56" t="s">
        <v>74</v>
      </c>
    </row>
    <row r="55" spans="1:91" s="56" customFormat="1" ht="28.5" customHeight="1">
      <c r="A55" s="139" t="s">
        <v>1476</v>
      </c>
      <c r="B55" s="57"/>
      <c r="C55" s="58"/>
      <c r="D55" s="222" t="s">
        <v>88</v>
      </c>
      <c r="E55" s="223"/>
      <c r="F55" s="223"/>
      <c r="G55" s="223"/>
      <c r="H55" s="223"/>
      <c r="I55" s="58"/>
      <c r="J55" s="222" t="s">
        <v>89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0">
        <f>'SO 5 - Drenážní systém'!$M$25</f>
        <v>0</v>
      </c>
      <c r="AH55" s="221"/>
      <c r="AI55" s="221"/>
      <c r="AJ55" s="221"/>
      <c r="AK55" s="221"/>
      <c r="AL55" s="221"/>
      <c r="AM55" s="221"/>
      <c r="AN55" s="220">
        <f>ROUNDUP(SUM($AG$55,$AT$55),2)</f>
        <v>0</v>
      </c>
      <c r="AO55" s="221"/>
      <c r="AP55" s="221"/>
      <c r="AQ55" s="59" t="s">
        <v>77</v>
      </c>
      <c r="AR55" s="57"/>
      <c r="AS55" s="60">
        <v>0</v>
      </c>
      <c r="AT55" s="61">
        <f>ROUNDUP(SUM($AV$55:$AW$55),1)</f>
        <v>0</v>
      </c>
      <c r="AU55" s="62">
        <f>'SO 5 - Drenážní systém'!$W$77</f>
        <v>0</v>
      </c>
      <c r="AV55" s="61">
        <f>'SO 5 - Drenážní systém'!$M$27</f>
        <v>0</v>
      </c>
      <c r="AW55" s="61">
        <f>'SO 5 - Drenážní systém'!$M$28</f>
        <v>0</v>
      </c>
      <c r="AX55" s="61">
        <f>'SO 5 - Drenážní systém'!$M$29</f>
        <v>0</v>
      </c>
      <c r="AY55" s="61">
        <f>'SO 5 - Drenážní systém'!$M$30</f>
        <v>0</v>
      </c>
      <c r="AZ55" s="61">
        <f>'SO 5 - Drenážní systém'!$H$27</f>
        <v>0</v>
      </c>
      <c r="BA55" s="61">
        <f>'SO 5 - Drenážní systém'!$H$28</f>
        <v>0</v>
      </c>
      <c r="BB55" s="61">
        <f>'SO 5 - Drenážní systém'!$H$29</f>
        <v>0</v>
      </c>
      <c r="BC55" s="61">
        <f>'SO 5 - Drenážní systém'!$H$30</f>
        <v>0</v>
      </c>
      <c r="BD55" s="63">
        <f>'SO 5 - Drenážní systém'!$H$31</f>
        <v>0</v>
      </c>
      <c r="BT55" s="56" t="s">
        <v>16</v>
      </c>
      <c r="BV55" s="56" t="s">
        <v>68</v>
      </c>
      <c r="BW55" s="56" t="s">
        <v>90</v>
      </c>
      <c r="BX55" s="56" t="s">
        <v>4</v>
      </c>
      <c r="CM55" s="56" t="s">
        <v>74</v>
      </c>
    </row>
    <row r="56" spans="1:91" s="56" customFormat="1" ht="28.5" customHeight="1">
      <c r="A56" s="139" t="s">
        <v>1476</v>
      </c>
      <c r="B56" s="57"/>
      <c r="C56" s="58"/>
      <c r="D56" s="222" t="s">
        <v>91</v>
      </c>
      <c r="E56" s="223"/>
      <c r="F56" s="223"/>
      <c r="G56" s="223"/>
      <c r="H56" s="223"/>
      <c r="I56" s="58"/>
      <c r="J56" s="222" t="s">
        <v>92</v>
      </c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0">
        <f>'SO 6 - Terenní schodiště'!$M$25</f>
        <v>0</v>
      </c>
      <c r="AH56" s="221"/>
      <c r="AI56" s="221"/>
      <c r="AJ56" s="221"/>
      <c r="AK56" s="221"/>
      <c r="AL56" s="221"/>
      <c r="AM56" s="221"/>
      <c r="AN56" s="220">
        <f>ROUNDUP(SUM($AG$56,$AT$56),2)</f>
        <v>0</v>
      </c>
      <c r="AO56" s="221"/>
      <c r="AP56" s="221"/>
      <c r="AQ56" s="59" t="s">
        <v>72</v>
      </c>
      <c r="AR56" s="57"/>
      <c r="AS56" s="60">
        <v>0</v>
      </c>
      <c r="AT56" s="61">
        <f>ROUNDUP(SUM($AV$56:$AW$56),1)</f>
        <v>0</v>
      </c>
      <c r="AU56" s="62">
        <f>'SO 6 - Terenní schodiště'!$W$79</f>
        <v>0</v>
      </c>
      <c r="AV56" s="61">
        <f>'SO 6 - Terenní schodiště'!$M$27</f>
        <v>0</v>
      </c>
      <c r="AW56" s="61">
        <f>'SO 6 - Terenní schodiště'!$M$28</f>
        <v>0</v>
      </c>
      <c r="AX56" s="61">
        <f>'SO 6 - Terenní schodiště'!$M$29</f>
        <v>0</v>
      </c>
      <c r="AY56" s="61">
        <f>'SO 6 - Terenní schodiště'!$M$30</f>
        <v>0</v>
      </c>
      <c r="AZ56" s="61">
        <f>'SO 6 - Terenní schodiště'!$H$27</f>
        <v>0</v>
      </c>
      <c r="BA56" s="61">
        <f>'SO 6 - Terenní schodiště'!$H$28</f>
        <v>0</v>
      </c>
      <c r="BB56" s="61">
        <f>'SO 6 - Terenní schodiště'!$H$29</f>
        <v>0</v>
      </c>
      <c r="BC56" s="61">
        <f>'SO 6 - Terenní schodiště'!$H$30</f>
        <v>0</v>
      </c>
      <c r="BD56" s="63">
        <f>'SO 6 - Terenní schodiště'!$H$31</f>
        <v>0</v>
      </c>
      <c r="BT56" s="56" t="s">
        <v>16</v>
      </c>
      <c r="BV56" s="56" t="s">
        <v>68</v>
      </c>
      <c r="BW56" s="56" t="s">
        <v>93</v>
      </c>
      <c r="BX56" s="56" t="s">
        <v>4</v>
      </c>
      <c r="CM56" s="56" t="s">
        <v>74</v>
      </c>
    </row>
    <row r="57" spans="1:91" s="56" customFormat="1" ht="28.5" customHeight="1">
      <c r="A57" s="139" t="s">
        <v>1476</v>
      </c>
      <c r="B57" s="57"/>
      <c r="C57" s="58"/>
      <c r="D57" s="222" t="s">
        <v>94</v>
      </c>
      <c r="E57" s="223"/>
      <c r="F57" s="223"/>
      <c r="G57" s="223"/>
      <c r="H57" s="223"/>
      <c r="I57" s="58"/>
      <c r="J57" s="222" t="s">
        <v>92</v>
      </c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0">
        <f>'SO 7 - Terenní schodiště'!$M$25</f>
        <v>0</v>
      </c>
      <c r="AH57" s="221"/>
      <c r="AI57" s="221"/>
      <c r="AJ57" s="221"/>
      <c r="AK57" s="221"/>
      <c r="AL57" s="221"/>
      <c r="AM57" s="221"/>
      <c r="AN57" s="220">
        <f>ROUNDUP(SUM($AG$57,$AT$57),2)</f>
        <v>0</v>
      </c>
      <c r="AO57" s="221"/>
      <c r="AP57" s="221"/>
      <c r="AQ57" s="59" t="s">
        <v>72</v>
      </c>
      <c r="AR57" s="57"/>
      <c r="AS57" s="60">
        <v>0</v>
      </c>
      <c r="AT57" s="61">
        <f>ROUNDUP(SUM($AV$57:$AW$57),1)</f>
        <v>0</v>
      </c>
      <c r="AU57" s="62">
        <f>'SO 7 - Terenní schodiště'!$W$76</f>
        <v>0</v>
      </c>
      <c r="AV57" s="61">
        <f>'SO 7 - Terenní schodiště'!$M$27</f>
        <v>0</v>
      </c>
      <c r="AW57" s="61">
        <f>'SO 7 - Terenní schodiště'!$M$28</f>
        <v>0</v>
      </c>
      <c r="AX57" s="61">
        <f>'SO 7 - Terenní schodiště'!$M$29</f>
        <v>0</v>
      </c>
      <c r="AY57" s="61">
        <f>'SO 7 - Terenní schodiště'!$M$30</f>
        <v>0</v>
      </c>
      <c r="AZ57" s="61">
        <f>'SO 7 - Terenní schodiště'!$H$27</f>
        <v>0</v>
      </c>
      <c r="BA57" s="61">
        <f>'SO 7 - Terenní schodiště'!$H$28</f>
        <v>0</v>
      </c>
      <c r="BB57" s="61">
        <f>'SO 7 - Terenní schodiště'!$H$29</f>
        <v>0</v>
      </c>
      <c r="BC57" s="61">
        <f>'SO 7 - Terenní schodiště'!$H$30</f>
        <v>0</v>
      </c>
      <c r="BD57" s="63">
        <f>'SO 7 - Terenní schodiště'!$H$31</f>
        <v>0</v>
      </c>
      <c r="BT57" s="56" t="s">
        <v>16</v>
      </c>
      <c r="BV57" s="56" t="s">
        <v>68</v>
      </c>
      <c r="BW57" s="56" t="s">
        <v>95</v>
      </c>
      <c r="BX57" s="56" t="s">
        <v>4</v>
      </c>
      <c r="CM57" s="56" t="s">
        <v>74</v>
      </c>
    </row>
    <row r="58" spans="1:91" s="56" customFormat="1" ht="28.5" customHeight="1">
      <c r="A58" s="139" t="s">
        <v>1476</v>
      </c>
      <c r="B58" s="57"/>
      <c r="C58" s="58"/>
      <c r="D58" s="222" t="s">
        <v>96</v>
      </c>
      <c r="E58" s="223"/>
      <c r="F58" s="223"/>
      <c r="G58" s="223"/>
      <c r="H58" s="223"/>
      <c r="I58" s="58"/>
      <c r="J58" s="222" t="s">
        <v>92</v>
      </c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0">
        <f>'SO 8 - Terenní schodiště'!$M$25</f>
        <v>0</v>
      </c>
      <c r="AH58" s="221"/>
      <c r="AI58" s="221"/>
      <c r="AJ58" s="221"/>
      <c r="AK58" s="221"/>
      <c r="AL58" s="221"/>
      <c r="AM58" s="221"/>
      <c r="AN58" s="220">
        <f>ROUNDUP(SUM($AG$58,$AT$58),2)</f>
        <v>0</v>
      </c>
      <c r="AO58" s="221"/>
      <c r="AP58" s="221"/>
      <c r="AQ58" s="59" t="s">
        <v>72</v>
      </c>
      <c r="AR58" s="57"/>
      <c r="AS58" s="60">
        <v>0</v>
      </c>
      <c r="AT58" s="61">
        <f>ROUNDUP(SUM($AV$58:$AW$58),1)</f>
        <v>0</v>
      </c>
      <c r="AU58" s="62">
        <f>'SO 8 - Terenní schodiště'!$W$78</f>
        <v>0</v>
      </c>
      <c r="AV58" s="61">
        <f>'SO 8 - Terenní schodiště'!$M$27</f>
        <v>0</v>
      </c>
      <c r="AW58" s="61">
        <f>'SO 8 - Terenní schodiště'!$M$28</f>
        <v>0</v>
      </c>
      <c r="AX58" s="61">
        <f>'SO 8 - Terenní schodiště'!$M$29</f>
        <v>0</v>
      </c>
      <c r="AY58" s="61">
        <f>'SO 8 - Terenní schodiště'!$M$30</f>
        <v>0</v>
      </c>
      <c r="AZ58" s="61">
        <f>'SO 8 - Terenní schodiště'!$H$27</f>
        <v>0</v>
      </c>
      <c r="BA58" s="61">
        <f>'SO 8 - Terenní schodiště'!$H$28</f>
        <v>0</v>
      </c>
      <c r="BB58" s="61">
        <f>'SO 8 - Terenní schodiště'!$H$29</f>
        <v>0</v>
      </c>
      <c r="BC58" s="61">
        <f>'SO 8 - Terenní schodiště'!$H$30</f>
        <v>0</v>
      </c>
      <c r="BD58" s="63">
        <f>'SO 8 - Terenní schodiště'!$H$31</f>
        <v>0</v>
      </c>
      <c r="BT58" s="56" t="s">
        <v>16</v>
      </c>
      <c r="BV58" s="56" t="s">
        <v>68</v>
      </c>
      <c r="BW58" s="56" t="s">
        <v>97</v>
      </c>
      <c r="BX58" s="56" t="s">
        <v>4</v>
      </c>
      <c r="CM58" s="56" t="s">
        <v>74</v>
      </c>
    </row>
    <row r="59" spans="1:91" s="56" customFormat="1" ht="28.5" customHeight="1">
      <c r="A59" s="139" t="s">
        <v>1476</v>
      </c>
      <c r="B59" s="57"/>
      <c r="C59" s="58"/>
      <c r="D59" s="222" t="s">
        <v>98</v>
      </c>
      <c r="E59" s="223"/>
      <c r="F59" s="223"/>
      <c r="G59" s="223"/>
      <c r="H59" s="223"/>
      <c r="I59" s="58"/>
      <c r="J59" s="222" t="s">
        <v>99</v>
      </c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0">
        <f>'SO 9 - Maják'!$M$25</f>
        <v>0</v>
      </c>
      <c r="AH59" s="221"/>
      <c r="AI59" s="221"/>
      <c r="AJ59" s="221"/>
      <c r="AK59" s="221"/>
      <c r="AL59" s="221"/>
      <c r="AM59" s="221"/>
      <c r="AN59" s="220">
        <f>ROUNDUP(SUM($AG$59,$AT$59),2)</f>
        <v>0</v>
      </c>
      <c r="AO59" s="221"/>
      <c r="AP59" s="221"/>
      <c r="AQ59" s="59" t="s">
        <v>72</v>
      </c>
      <c r="AR59" s="57"/>
      <c r="AS59" s="60">
        <v>0</v>
      </c>
      <c r="AT59" s="61">
        <f>ROUNDUP(SUM($AV$59:$AW$59),1)</f>
        <v>0</v>
      </c>
      <c r="AU59" s="62">
        <f>'SO 9 - Maják'!$W$91</f>
        <v>0</v>
      </c>
      <c r="AV59" s="61">
        <f>'SO 9 - Maják'!$M$27</f>
        <v>0</v>
      </c>
      <c r="AW59" s="61">
        <f>'SO 9 - Maják'!$M$28</f>
        <v>0</v>
      </c>
      <c r="AX59" s="61">
        <f>'SO 9 - Maják'!$M$29</f>
        <v>0</v>
      </c>
      <c r="AY59" s="61">
        <f>'SO 9 - Maják'!$M$30</f>
        <v>0</v>
      </c>
      <c r="AZ59" s="61">
        <f>'SO 9 - Maják'!$H$27</f>
        <v>0</v>
      </c>
      <c r="BA59" s="61">
        <f>'SO 9 - Maják'!$H$28</f>
        <v>0</v>
      </c>
      <c r="BB59" s="61">
        <f>'SO 9 - Maják'!$H$29</f>
        <v>0</v>
      </c>
      <c r="BC59" s="61">
        <f>'SO 9 - Maják'!$H$30</f>
        <v>0</v>
      </c>
      <c r="BD59" s="63">
        <f>'SO 9 - Maják'!$H$31</f>
        <v>0</v>
      </c>
      <c r="BT59" s="56" t="s">
        <v>16</v>
      </c>
      <c r="BV59" s="56" t="s">
        <v>68</v>
      </c>
      <c r="BW59" s="56" t="s">
        <v>100</v>
      </c>
      <c r="BX59" s="56" t="s">
        <v>4</v>
      </c>
      <c r="CM59" s="56" t="s">
        <v>74</v>
      </c>
    </row>
    <row r="60" spans="1:91" s="56" customFormat="1" ht="28.5" customHeight="1">
      <c r="A60" s="139" t="s">
        <v>1476</v>
      </c>
      <c r="B60" s="57"/>
      <c r="C60" s="58"/>
      <c r="D60" s="222" t="s">
        <v>101</v>
      </c>
      <c r="E60" s="223"/>
      <c r="F60" s="223"/>
      <c r="G60" s="223"/>
      <c r="H60" s="223"/>
      <c r="I60" s="58"/>
      <c r="J60" s="222" t="s">
        <v>102</v>
      </c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0">
        <f>'VON - Vedlejší a ostatní ...'!$M$25</f>
        <v>0</v>
      </c>
      <c r="AH60" s="221"/>
      <c r="AI60" s="221"/>
      <c r="AJ60" s="221"/>
      <c r="AK60" s="221"/>
      <c r="AL60" s="221"/>
      <c r="AM60" s="221"/>
      <c r="AN60" s="220">
        <f>ROUNDUP(SUM($AG$60,$AT$60),2)</f>
        <v>0</v>
      </c>
      <c r="AO60" s="221"/>
      <c r="AP60" s="221"/>
      <c r="AQ60" s="59" t="s">
        <v>101</v>
      </c>
      <c r="AR60" s="57"/>
      <c r="AS60" s="64">
        <v>0</v>
      </c>
      <c r="AT60" s="65">
        <f>ROUNDUP(SUM($AV$60:$AW$60),1)</f>
        <v>0</v>
      </c>
      <c r="AU60" s="66">
        <f>'VON - Vedlejší a ostatní ...'!$W$75</f>
        <v>0</v>
      </c>
      <c r="AV60" s="65">
        <f>'VON - Vedlejší a ostatní ...'!$M$27</f>
        <v>0</v>
      </c>
      <c r="AW60" s="65">
        <f>'VON - Vedlejší a ostatní ...'!$M$28</f>
        <v>0</v>
      </c>
      <c r="AX60" s="65">
        <f>'VON - Vedlejší a ostatní ...'!$M$29</f>
        <v>0</v>
      </c>
      <c r="AY60" s="65">
        <f>'VON - Vedlejší a ostatní ...'!$M$30</f>
        <v>0</v>
      </c>
      <c r="AZ60" s="65">
        <f>'VON - Vedlejší a ostatní ...'!$H$27</f>
        <v>0</v>
      </c>
      <c r="BA60" s="65">
        <f>'VON - Vedlejší a ostatní ...'!$H$28</f>
        <v>0</v>
      </c>
      <c r="BB60" s="65">
        <f>'VON - Vedlejší a ostatní ...'!$H$29</f>
        <v>0</v>
      </c>
      <c r="BC60" s="65">
        <f>'VON - Vedlejší a ostatní ...'!$H$30</f>
        <v>0</v>
      </c>
      <c r="BD60" s="67">
        <f>'VON - Vedlejší a ostatní ...'!$H$31</f>
        <v>0</v>
      </c>
      <c r="BT60" s="56" t="s">
        <v>16</v>
      </c>
      <c r="BV60" s="56" t="s">
        <v>68</v>
      </c>
      <c r="BW60" s="56" t="s">
        <v>103</v>
      </c>
      <c r="BX60" s="56" t="s">
        <v>4</v>
      </c>
      <c r="CM60" s="56" t="s">
        <v>74</v>
      </c>
    </row>
    <row r="61" spans="2:44" s="6" customFormat="1" ht="30.75" customHeight="1">
      <c r="B61" s="17"/>
      <c r="AR61" s="17"/>
    </row>
    <row r="62" spans="2:44" s="6" customFormat="1" ht="7.5" customHeigh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17"/>
    </row>
  </sheetData>
  <sheetProtection/>
  <mergeCells count="77">
    <mergeCell ref="C2:AQ2"/>
    <mergeCell ref="C4:AQ4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0:AO40"/>
    <mergeCell ref="AM44:AP44"/>
    <mergeCell ref="AS44:AT46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7:AM57"/>
    <mergeCell ref="D57:H57"/>
    <mergeCell ref="J57:AF57"/>
    <mergeCell ref="AN58:AP58"/>
    <mergeCell ref="AG58:AM58"/>
    <mergeCell ref="D58:H58"/>
    <mergeCell ref="J58:AF58"/>
    <mergeCell ref="AR2:BE2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7:AP57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1 - Vstupní část - úpr...'!C2" tooltip="SO 1 - Vstupní část - úpr..." display="/"/>
    <hyperlink ref="A51" location="'SO 10 - Veřejné osvětlení'!C2" tooltip="SO 10 - Veřejné osvětlení" display="/"/>
    <hyperlink ref="A52" location="'SO 2 - Oplocení'!C2" tooltip="SO 2 - Oplocení" display="/"/>
    <hyperlink ref="A53" location="'SO 3 - Pěší komunikace - ...'!C2" tooltip="SO 3 - Pěší komunikace - ..." display="/"/>
    <hyperlink ref="A54" location="'SO 4 a,b - Dopadové ploch...'!C2" tooltip="SO 4 a,b - Dopadové ploch..." display="/"/>
    <hyperlink ref="A55" location="'SO 5 - Drenážní systém'!C2" tooltip="SO 5 - Drenážní systém" display="/"/>
    <hyperlink ref="A56" location="'SO 6 - Terenní schodiště'!C2" tooltip="SO 6 - Terenní schodiště" display="/"/>
    <hyperlink ref="A57" location="'SO 7 - Terenní schodiště'!C2" tooltip="SO 7 - Terenní schodiště" display="/"/>
    <hyperlink ref="A58" location="'SO 8 - Terenní schodiště'!C2" tooltip="SO 8 - Terenní schodiště" display="/"/>
    <hyperlink ref="A59" location="'SO 9 - Maják'!C2" tooltip="SO 9 - Maják" display="/"/>
    <hyperlink ref="A60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L120" sqref="L1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1050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ROUNDUP($N$78,2)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ROUNDUP(SUM($BE$78:$BE$119),2)</f>
        <v>0</v>
      </c>
      <c r="I27" s="234"/>
      <c r="J27" s="234"/>
      <c r="M27" s="273">
        <f>ROUNDUP(SUM($BE$78:$BE$119)*$F$27,1)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ROUNDUP(SUM($BF$78:$BF$119),2)</f>
        <v>0</v>
      </c>
      <c r="I28" s="234"/>
      <c r="J28" s="234"/>
      <c r="M28" s="273">
        <f>ROUNDUP(SUM($BF$78:$BF$119)*$F$28,1)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ROUNDUP(SUM($BG$78:$BG$119),2)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ROUNDUP(SUM($BH$78:$BH$119),2)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ROUNDUP(SUM($BI$78:$BI$119),2)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8 - Terenní schodiště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ROUNDUP($N$78,2)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ROUNDUP($N$79,2)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ROUNDUP($N$80,2)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ROUNDUP($N$88,2)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118</v>
      </c>
      <c r="N55" s="268">
        <f>ROUNDUP($N$92,2)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119</v>
      </c>
      <c r="N56" s="268">
        <f>ROUNDUP($N$109,2)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121</v>
      </c>
      <c r="N57" s="268">
        <f>ROUNDUP($N$112,2)</f>
        <v>0</v>
      </c>
      <c r="O57" s="267"/>
      <c r="P57" s="267"/>
      <c r="Q57" s="267"/>
      <c r="R57" s="81"/>
    </row>
    <row r="58" spans="2:18" s="78" customFormat="1" ht="15.75" customHeight="1">
      <c r="B58" s="79"/>
      <c r="D58" s="80" t="s">
        <v>122</v>
      </c>
      <c r="N58" s="268">
        <f>ROUNDUP($N$113,2)</f>
        <v>0</v>
      </c>
      <c r="O58" s="267"/>
      <c r="P58" s="267"/>
      <c r="Q58" s="267"/>
      <c r="R58" s="81"/>
    </row>
    <row r="59" spans="2:18" s="55" customFormat="1" ht="25.5" customHeight="1">
      <c r="B59" s="75"/>
      <c r="D59" s="76" t="s">
        <v>123</v>
      </c>
      <c r="N59" s="266">
        <f>ROUNDUP($N$115,2)</f>
        <v>0</v>
      </c>
      <c r="O59" s="267"/>
      <c r="P59" s="267"/>
      <c r="Q59" s="267"/>
      <c r="R59" s="77"/>
    </row>
    <row r="60" spans="2:18" s="78" customFormat="1" ht="21" customHeight="1">
      <c r="B60" s="79"/>
      <c r="D60" s="80" t="s">
        <v>1051</v>
      </c>
      <c r="N60" s="268">
        <f>ROUNDUP($N$116,2)</f>
        <v>0</v>
      </c>
      <c r="O60" s="267"/>
      <c r="P60" s="267"/>
      <c r="Q60" s="267"/>
      <c r="R60" s="81"/>
    </row>
    <row r="61" spans="2:18" s="6" customFormat="1" ht="22.5" customHeight="1">
      <c r="B61" s="17"/>
      <c r="R61" s="20"/>
    </row>
    <row r="62" spans="2:18" s="6" customFormat="1" ht="7.5" customHeigh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</row>
    <row r="66" spans="2:19" s="6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7"/>
    </row>
    <row r="67" spans="2:19" s="6" customFormat="1" ht="37.5" customHeight="1">
      <c r="B67" s="17"/>
      <c r="C67" s="233" t="s">
        <v>127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17"/>
    </row>
    <row r="68" spans="2:19" s="6" customFormat="1" ht="7.5" customHeight="1">
      <c r="B68" s="17"/>
      <c r="S68" s="17"/>
    </row>
    <row r="69" spans="2:19" s="6" customFormat="1" ht="15" customHeight="1">
      <c r="B69" s="17"/>
      <c r="C69" s="14" t="s">
        <v>13</v>
      </c>
      <c r="F69" s="269" t="str">
        <f>$F$6</f>
        <v>2/2015 - Revitalizace jihovýchodní části Kmochova ostrova v Kolíně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S69" s="17"/>
    </row>
    <row r="70" spans="2:19" s="6" customFormat="1" ht="15" customHeight="1">
      <c r="B70" s="17"/>
      <c r="C70" s="13" t="s">
        <v>106</v>
      </c>
      <c r="F70" s="235" t="str">
        <f>$F$7</f>
        <v>SO 8 - Terenní schodiště</v>
      </c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S70" s="17"/>
    </row>
    <row r="71" spans="2:19" s="6" customFormat="1" ht="7.5" customHeight="1">
      <c r="B71" s="17"/>
      <c r="S71" s="17"/>
    </row>
    <row r="72" spans="2:19" s="6" customFormat="1" ht="18.75" customHeight="1">
      <c r="B72" s="17"/>
      <c r="C72" s="14" t="s">
        <v>17</v>
      </c>
      <c r="F72" s="15" t="str">
        <f>$F$10</f>
        <v>Kolín</v>
      </c>
      <c r="K72" s="14" t="s">
        <v>19</v>
      </c>
      <c r="M72" s="270" t="str">
        <f>IF($O$10="","",$O$10)</f>
        <v>21.04.2015</v>
      </c>
      <c r="N72" s="234"/>
      <c r="O72" s="234"/>
      <c r="P72" s="234"/>
      <c r="S72" s="17"/>
    </row>
    <row r="73" spans="2:19" s="6" customFormat="1" ht="7.5" customHeight="1">
      <c r="B73" s="17"/>
      <c r="S73" s="17"/>
    </row>
    <row r="74" spans="2:19" s="6" customFormat="1" ht="15.75" customHeight="1">
      <c r="B74" s="17"/>
      <c r="C74" s="14" t="s">
        <v>23</v>
      </c>
      <c r="F74" s="15" t="str">
        <f>$E$13</f>
        <v>Město Kolín</v>
      </c>
      <c r="K74" s="14" t="s">
        <v>29</v>
      </c>
      <c r="M74" s="236" t="str">
        <f>$E$19</f>
        <v>Ing. arch. Martin Jirovský</v>
      </c>
      <c r="N74" s="234"/>
      <c r="O74" s="234"/>
      <c r="P74" s="234"/>
      <c r="Q74" s="234"/>
      <c r="S74" s="17"/>
    </row>
    <row r="75" spans="2:19" s="6" customFormat="1" ht="15" customHeight="1">
      <c r="B75" s="17"/>
      <c r="C75" s="14" t="s">
        <v>27</v>
      </c>
      <c r="F75" s="15" t="str">
        <f>IF($E$16="","",$E$16)</f>
        <v> </v>
      </c>
      <c r="S75" s="17"/>
    </row>
    <row r="76" spans="2:19" s="6" customFormat="1" ht="11.25" customHeight="1">
      <c r="B76" s="17"/>
      <c r="S76" s="17"/>
    </row>
    <row r="77" spans="2:27" s="82" customFormat="1" ht="30" customHeight="1">
      <c r="B77" s="83"/>
      <c r="C77" s="84" t="s">
        <v>128</v>
      </c>
      <c r="D77" s="85" t="s">
        <v>51</v>
      </c>
      <c r="E77" s="85" t="s">
        <v>47</v>
      </c>
      <c r="F77" s="264" t="s">
        <v>129</v>
      </c>
      <c r="G77" s="265"/>
      <c r="H77" s="265"/>
      <c r="I77" s="265"/>
      <c r="J77" s="85" t="s">
        <v>130</v>
      </c>
      <c r="K77" s="85" t="s">
        <v>131</v>
      </c>
      <c r="L77" s="264" t="s">
        <v>132</v>
      </c>
      <c r="M77" s="265"/>
      <c r="N77" s="264" t="s">
        <v>133</v>
      </c>
      <c r="O77" s="265"/>
      <c r="P77" s="265"/>
      <c r="Q77" s="265"/>
      <c r="R77" s="86" t="s">
        <v>134</v>
      </c>
      <c r="S77" s="83"/>
      <c r="T77" s="44" t="s">
        <v>135</v>
      </c>
      <c r="U77" s="45" t="s">
        <v>35</v>
      </c>
      <c r="V77" s="45" t="s">
        <v>136</v>
      </c>
      <c r="W77" s="45" t="s">
        <v>137</v>
      </c>
      <c r="X77" s="45" t="s">
        <v>138</v>
      </c>
      <c r="Y77" s="45" t="s">
        <v>139</v>
      </c>
      <c r="Z77" s="45" t="s">
        <v>140</v>
      </c>
      <c r="AA77" s="46" t="s">
        <v>141</v>
      </c>
    </row>
    <row r="78" spans="2:63" s="6" customFormat="1" ht="30" customHeight="1">
      <c r="B78" s="17"/>
      <c r="C78" s="49" t="s">
        <v>112</v>
      </c>
      <c r="N78" s="253">
        <f>$BK$78</f>
        <v>0</v>
      </c>
      <c r="O78" s="234"/>
      <c r="P78" s="234"/>
      <c r="Q78" s="234"/>
      <c r="S78" s="17"/>
      <c r="T78" s="48"/>
      <c r="U78" s="39"/>
      <c r="V78" s="39"/>
      <c r="W78" s="87">
        <f>$W$79+$W$115</f>
        <v>0</v>
      </c>
      <c r="X78" s="39"/>
      <c r="Y78" s="87">
        <f>$Y$79+$Y$115</f>
        <v>22.17169052</v>
      </c>
      <c r="Z78" s="39"/>
      <c r="AA78" s="88">
        <f>$AA$79+$AA$115</f>
        <v>0</v>
      </c>
      <c r="AT78" s="6" t="s">
        <v>65</v>
      </c>
      <c r="AU78" s="6" t="s">
        <v>113</v>
      </c>
      <c r="BK78" s="89">
        <f>$BK$79+$BK$115</f>
        <v>0</v>
      </c>
    </row>
    <row r="79" spans="2:63" s="90" customFormat="1" ht="37.5" customHeight="1">
      <c r="B79" s="91"/>
      <c r="D79" s="92" t="s">
        <v>114</v>
      </c>
      <c r="N79" s="248">
        <f>$BK$79</f>
        <v>0</v>
      </c>
      <c r="O79" s="249"/>
      <c r="P79" s="249"/>
      <c r="Q79" s="249"/>
      <c r="S79" s="91"/>
      <c r="T79" s="94"/>
      <c r="W79" s="95">
        <f>$W$80+$W$88+$W$92+$W$109+$W$112</f>
        <v>0</v>
      </c>
      <c r="Y79" s="95">
        <f>$Y$80+$Y$88+$Y$92+$Y$109+$Y$112</f>
        <v>18.59000252</v>
      </c>
      <c r="AA79" s="96">
        <f>$AA$80+$AA$88+$AA$92+$AA$109+$AA$112</f>
        <v>0</v>
      </c>
      <c r="AR79" s="93" t="s">
        <v>16</v>
      </c>
      <c r="AT79" s="93" t="s">
        <v>65</v>
      </c>
      <c r="AU79" s="93" t="s">
        <v>66</v>
      </c>
      <c r="AY79" s="93" t="s">
        <v>142</v>
      </c>
      <c r="BK79" s="97">
        <f>$BK$80+$BK$88+$BK$92+$BK$109+$BK$112</f>
        <v>0</v>
      </c>
    </row>
    <row r="80" spans="2:63" s="90" customFormat="1" ht="21" customHeight="1">
      <c r="B80" s="91"/>
      <c r="D80" s="98" t="s">
        <v>115</v>
      </c>
      <c r="N80" s="250">
        <f>$BK$80</f>
        <v>0</v>
      </c>
      <c r="O80" s="249"/>
      <c r="P80" s="249"/>
      <c r="Q80" s="249"/>
      <c r="S80" s="91"/>
      <c r="T80" s="94"/>
      <c r="W80" s="95">
        <f>SUM($W$81:$W$87)</f>
        <v>0</v>
      </c>
      <c r="Y80" s="95">
        <f>SUM($Y$81:$Y$87)</f>
        <v>0</v>
      </c>
      <c r="AA80" s="96">
        <f>SUM($AA$81:$AA$87)</f>
        <v>0</v>
      </c>
      <c r="AR80" s="93" t="s">
        <v>16</v>
      </c>
      <c r="AT80" s="93" t="s">
        <v>65</v>
      </c>
      <c r="AU80" s="93" t="s">
        <v>16</v>
      </c>
      <c r="AY80" s="93" t="s">
        <v>142</v>
      </c>
      <c r="BK80" s="97">
        <f>SUM($BK$81:$BK$87)</f>
        <v>0</v>
      </c>
    </row>
    <row r="81" spans="2:65" s="6" customFormat="1" ht="51" customHeight="1">
      <c r="B81" s="17"/>
      <c r="C81" s="99" t="s">
        <v>16</v>
      </c>
      <c r="D81" s="99" t="s">
        <v>143</v>
      </c>
      <c r="E81" s="100" t="s">
        <v>162</v>
      </c>
      <c r="F81" s="260" t="s">
        <v>163</v>
      </c>
      <c r="G81" s="257"/>
      <c r="H81" s="257"/>
      <c r="I81" s="257"/>
      <c r="J81" s="102" t="s">
        <v>164</v>
      </c>
      <c r="K81" s="103">
        <v>14.007</v>
      </c>
      <c r="L81" s="261"/>
      <c r="M81" s="257"/>
      <c r="N81" s="261">
        <f>ROUND($L$81*$K$81,2)</f>
        <v>0</v>
      </c>
      <c r="O81" s="257"/>
      <c r="P81" s="257"/>
      <c r="Q81" s="257"/>
      <c r="R81" s="101" t="s">
        <v>147</v>
      </c>
      <c r="S81" s="17"/>
      <c r="T81" s="104"/>
      <c r="U81" s="105" t="s">
        <v>36</v>
      </c>
      <c r="X81" s="106">
        <v>0</v>
      </c>
      <c r="Y81" s="106">
        <f>$X$81*$K$81</f>
        <v>0</v>
      </c>
      <c r="Z81" s="106">
        <v>0</v>
      </c>
      <c r="AA81" s="107">
        <f>$Z$81*$K$81</f>
        <v>0</v>
      </c>
      <c r="AR81" s="68" t="s">
        <v>148</v>
      </c>
      <c r="AT81" s="68" t="s">
        <v>143</v>
      </c>
      <c r="AU81" s="68" t="s">
        <v>74</v>
      </c>
      <c r="AY81" s="6" t="s">
        <v>142</v>
      </c>
      <c r="BE81" s="108">
        <f>IF($U$81="základní",$N$81,0)</f>
        <v>0</v>
      </c>
      <c r="BF81" s="108">
        <f>IF($U$81="snížená",$N$81,0)</f>
        <v>0</v>
      </c>
      <c r="BG81" s="108">
        <f>IF($U$81="zákl. přenesená",$N$81,0)</f>
        <v>0</v>
      </c>
      <c r="BH81" s="108">
        <f>IF($U$81="sníž. přenesená",$N$81,0)</f>
        <v>0</v>
      </c>
      <c r="BI81" s="108">
        <f>IF($U$81="nulová",$N$81,0)</f>
        <v>0</v>
      </c>
      <c r="BJ81" s="68" t="s">
        <v>16</v>
      </c>
      <c r="BK81" s="108">
        <f>ROUND($L$81*$K$81,2)</f>
        <v>0</v>
      </c>
      <c r="BL81" s="68" t="s">
        <v>148</v>
      </c>
      <c r="BM81" s="68" t="s">
        <v>959</v>
      </c>
    </row>
    <row r="82" spans="2:51" s="6" customFormat="1" ht="15.75" customHeight="1">
      <c r="B82" s="109"/>
      <c r="E82" s="110"/>
      <c r="F82" s="258" t="s">
        <v>1052</v>
      </c>
      <c r="G82" s="259"/>
      <c r="H82" s="259"/>
      <c r="I82" s="259"/>
      <c r="K82" s="112">
        <v>14.007</v>
      </c>
      <c r="S82" s="109"/>
      <c r="T82" s="113"/>
      <c r="AA82" s="114"/>
      <c r="AT82" s="111" t="s">
        <v>160</v>
      </c>
      <c r="AU82" s="111" t="s">
        <v>74</v>
      </c>
      <c r="AV82" s="111" t="s">
        <v>74</v>
      </c>
      <c r="AW82" s="111" t="s">
        <v>113</v>
      </c>
      <c r="AX82" s="111" t="s">
        <v>16</v>
      </c>
      <c r="AY82" s="111" t="s">
        <v>142</v>
      </c>
    </row>
    <row r="83" spans="2:65" s="6" customFormat="1" ht="27" customHeight="1">
      <c r="B83" s="17"/>
      <c r="C83" s="99" t="s">
        <v>559</v>
      </c>
      <c r="D83" s="99" t="s">
        <v>143</v>
      </c>
      <c r="E83" s="100" t="s">
        <v>183</v>
      </c>
      <c r="F83" s="260" t="s">
        <v>184</v>
      </c>
      <c r="G83" s="257"/>
      <c r="H83" s="257"/>
      <c r="I83" s="257"/>
      <c r="J83" s="102" t="s">
        <v>164</v>
      </c>
      <c r="K83" s="103">
        <v>14.007</v>
      </c>
      <c r="L83" s="261"/>
      <c r="M83" s="257"/>
      <c r="N83" s="261">
        <f>ROUND($L$83*$K$83,2)</f>
        <v>0</v>
      </c>
      <c r="O83" s="257"/>
      <c r="P83" s="257"/>
      <c r="Q83" s="257"/>
      <c r="R83" s="101" t="s">
        <v>147</v>
      </c>
      <c r="S83" s="17"/>
      <c r="T83" s="104"/>
      <c r="U83" s="105" t="s">
        <v>36</v>
      </c>
      <c r="X83" s="106">
        <v>0</v>
      </c>
      <c r="Y83" s="106">
        <f>$X$83*$K$83</f>
        <v>0</v>
      </c>
      <c r="Z83" s="106">
        <v>0</v>
      </c>
      <c r="AA83" s="107">
        <f>$Z$83*$K$83</f>
        <v>0</v>
      </c>
      <c r="AR83" s="68" t="s">
        <v>148</v>
      </c>
      <c r="AT83" s="68" t="s">
        <v>143</v>
      </c>
      <c r="AU83" s="68" t="s">
        <v>74</v>
      </c>
      <c r="AY83" s="6" t="s">
        <v>142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16</v>
      </c>
      <c r="BK83" s="108">
        <f>ROUND($L$83*$K$83,2)</f>
        <v>0</v>
      </c>
      <c r="BL83" s="68" t="s">
        <v>148</v>
      </c>
      <c r="BM83" s="68" t="s">
        <v>967</v>
      </c>
    </row>
    <row r="84" spans="2:65" s="6" customFormat="1" ht="27" customHeight="1">
      <c r="B84" s="17"/>
      <c r="C84" s="102" t="s">
        <v>456</v>
      </c>
      <c r="D84" s="102" t="s">
        <v>143</v>
      </c>
      <c r="E84" s="100" t="s">
        <v>192</v>
      </c>
      <c r="F84" s="260" t="s">
        <v>193</v>
      </c>
      <c r="G84" s="257"/>
      <c r="H84" s="257"/>
      <c r="I84" s="257"/>
      <c r="J84" s="102" t="s">
        <v>194</v>
      </c>
      <c r="K84" s="103">
        <v>24.512</v>
      </c>
      <c r="L84" s="261"/>
      <c r="M84" s="257"/>
      <c r="N84" s="261">
        <f>ROUND($L$84*$K$84,2)</f>
        <v>0</v>
      </c>
      <c r="O84" s="257"/>
      <c r="P84" s="257"/>
      <c r="Q84" s="257"/>
      <c r="R84" s="101" t="s">
        <v>147</v>
      </c>
      <c r="S84" s="17"/>
      <c r="T84" s="104"/>
      <c r="U84" s="105" t="s">
        <v>36</v>
      </c>
      <c r="X84" s="106">
        <v>0</v>
      </c>
      <c r="Y84" s="106">
        <f>$X$84*$K$84</f>
        <v>0</v>
      </c>
      <c r="Z84" s="106">
        <v>0</v>
      </c>
      <c r="AA84" s="107">
        <f>$Z$84*$K$84</f>
        <v>0</v>
      </c>
      <c r="AR84" s="68" t="s">
        <v>148</v>
      </c>
      <c r="AT84" s="68" t="s">
        <v>143</v>
      </c>
      <c r="AU84" s="68" t="s">
        <v>74</v>
      </c>
      <c r="AY84" s="68" t="s">
        <v>142</v>
      </c>
      <c r="BE84" s="108">
        <f>IF($U$84="základní",$N$84,0)</f>
        <v>0</v>
      </c>
      <c r="BF84" s="108">
        <f>IF($U$84="snížená",$N$84,0)</f>
        <v>0</v>
      </c>
      <c r="BG84" s="108">
        <f>IF($U$84="zákl. přenesená",$N$84,0)</f>
        <v>0</v>
      </c>
      <c r="BH84" s="108">
        <f>IF($U$84="sníž. přenesená",$N$84,0)</f>
        <v>0</v>
      </c>
      <c r="BI84" s="108">
        <f>IF($U$84="nulová",$N$84,0)</f>
        <v>0</v>
      </c>
      <c r="BJ84" s="68" t="s">
        <v>16</v>
      </c>
      <c r="BK84" s="108">
        <f>ROUND($L$84*$K$84,2)</f>
        <v>0</v>
      </c>
      <c r="BL84" s="68" t="s">
        <v>148</v>
      </c>
      <c r="BM84" s="68" t="s">
        <v>969</v>
      </c>
    </row>
    <row r="85" spans="2:51" s="6" customFormat="1" ht="15.75" customHeight="1">
      <c r="B85" s="109"/>
      <c r="E85" s="110"/>
      <c r="F85" s="258" t="s">
        <v>1053</v>
      </c>
      <c r="G85" s="259"/>
      <c r="H85" s="259"/>
      <c r="I85" s="259"/>
      <c r="K85" s="112">
        <v>24.512</v>
      </c>
      <c r="S85" s="109"/>
      <c r="T85" s="113"/>
      <c r="AA85" s="114"/>
      <c r="AT85" s="111" t="s">
        <v>160</v>
      </c>
      <c r="AU85" s="111" t="s">
        <v>74</v>
      </c>
      <c r="AV85" s="111" t="s">
        <v>74</v>
      </c>
      <c r="AW85" s="111" t="s">
        <v>113</v>
      </c>
      <c r="AX85" s="111" t="s">
        <v>66</v>
      </c>
      <c r="AY85" s="111" t="s">
        <v>142</v>
      </c>
    </row>
    <row r="86" spans="2:51" s="6" customFormat="1" ht="15.75" customHeight="1">
      <c r="B86" s="118"/>
      <c r="E86" s="119"/>
      <c r="F86" s="262" t="s">
        <v>265</v>
      </c>
      <c r="G86" s="263"/>
      <c r="H86" s="263"/>
      <c r="I86" s="263"/>
      <c r="K86" s="120">
        <v>24.512</v>
      </c>
      <c r="S86" s="118"/>
      <c r="T86" s="121"/>
      <c r="AA86" s="122"/>
      <c r="AT86" s="119" t="s">
        <v>160</v>
      </c>
      <c r="AU86" s="119" t="s">
        <v>74</v>
      </c>
      <c r="AV86" s="119" t="s">
        <v>148</v>
      </c>
      <c r="AW86" s="119" t="s">
        <v>113</v>
      </c>
      <c r="AX86" s="119" t="s">
        <v>16</v>
      </c>
      <c r="AY86" s="119" t="s">
        <v>142</v>
      </c>
    </row>
    <row r="87" spans="2:65" s="6" customFormat="1" ht="15.75" customHeight="1">
      <c r="B87" s="17"/>
      <c r="C87" s="99" t="s">
        <v>332</v>
      </c>
      <c r="D87" s="99" t="s">
        <v>143</v>
      </c>
      <c r="E87" s="100" t="s">
        <v>971</v>
      </c>
      <c r="F87" s="260" t="s">
        <v>972</v>
      </c>
      <c r="G87" s="257"/>
      <c r="H87" s="257"/>
      <c r="I87" s="257"/>
      <c r="J87" s="102" t="s">
        <v>146</v>
      </c>
      <c r="K87" s="103">
        <v>23</v>
      </c>
      <c r="L87" s="261"/>
      <c r="M87" s="257"/>
      <c r="N87" s="261">
        <f>ROUND($L$87*$K$87,2)</f>
        <v>0</v>
      </c>
      <c r="O87" s="257"/>
      <c r="P87" s="257"/>
      <c r="Q87" s="257"/>
      <c r="R87" s="101" t="s">
        <v>147</v>
      </c>
      <c r="S87" s="17"/>
      <c r="T87" s="104"/>
      <c r="U87" s="105" t="s">
        <v>36</v>
      </c>
      <c r="X87" s="106">
        <v>0</v>
      </c>
      <c r="Y87" s="106">
        <f>$X$87*$K$87</f>
        <v>0</v>
      </c>
      <c r="Z87" s="106">
        <v>0</v>
      </c>
      <c r="AA87" s="107">
        <f>$Z$87*$K$87</f>
        <v>0</v>
      </c>
      <c r="AR87" s="68" t="s">
        <v>148</v>
      </c>
      <c r="AT87" s="68" t="s">
        <v>143</v>
      </c>
      <c r="AU87" s="68" t="s">
        <v>74</v>
      </c>
      <c r="AY87" s="6" t="s">
        <v>142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16</v>
      </c>
      <c r="BK87" s="108">
        <f>ROUND($L$87*$K$87,2)</f>
        <v>0</v>
      </c>
      <c r="BL87" s="68" t="s">
        <v>148</v>
      </c>
      <c r="BM87" s="68" t="s">
        <v>973</v>
      </c>
    </row>
    <row r="88" spans="2:63" s="90" customFormat="1" ht="30.75" customHeight="1">
      <c r="B88" s="91"/>
      <c r="D88" s="98" t="s">
        <v>116</v>
      </c>
      <c r="N88" s="250">
        <f>$BK$88</f>
        <v>0</v>
      </c>
      <c r="O88" s="249"/>
      <c r="P88" s="249"/>
      <c r="Q88" s="249"/>
      <c r="S88" s="91"/>
      <c r="T88" s="94"/>
      <c r="W88" s="95">
        <f>SUM($W$89:$W$91)</f>
        <v>0</v>
      </c>
      <c r="Y88" s="95">
        <f>SUM($Y$89:$Y$91)</f>
        <v>14.97488216</v>
      </c>
      <c r="AA88" s="96">
        <f>SUM($AA$89:$AA$91)</f>
        <v>0</v>
      </c>
      <c r="AR88" s="93" t="s">
        <v>16</v>
      </c>
      <c r="AT88" s="93" t="s">
        <v>65</v>
      </c>
      <c r="AU88" s="93" t="s">
        <v>16</v>
      </c>
      <c r="AY88" s="93" t="s">
        <v>142</v>
      </c>
      <c r="BK88" s="97">
        <f>SUM($BK$89:$BK$91)</f>
        <v>0</v>
      </c>
    </row>
    <row r="89" spans="2:65" s="6" customFormat="1" ht="15.75" customHeight="1">
      <c r="B89" s="17"/>
      <c r="C89" s="102" t="s">
        <v>9</v>
      </c>
      <c r="D89" s="102" t="s">
        <v>143</v>
      </c>
      <c r="E89" s="100" t="s">
        <v>267</v>
      </c>
      <c r="F89" s="260" t="s">
        <v>977</v>
      </c>
      <c r="G89" s="257"/>
      <c r="H89" s="257"/>
      <c r="I89" s="257"/>
      <c r="J89" s="102" t="s">
        <v>164</v>
      </c>
      <c r="K89" s="103">
        <v>6.104</v>
      </c>
      <c r="L89" s="261"/>
      <c r="M89" s="257"/>
      <c r="N89" s="261">
        <f>ROUND($L$89*$K$89,2)</f>
        <v>0</v>
      </c>
      <c r="O89" s="257"/>
      <c r="P89" s="257"/>
      <c r="Q89" s="257"/>
      <c r="R89" s="101" t="s">
        <v>147</v>
      </c>
      <c r="S89" s="17"/>
      <c r="T89" s="104"/>
      <c r="U89" s="105" t="s">
        <v>36</v>
      </c>
      <c r="X89" s="106">
        <v>2.45329</v>
      </c>
      <c r="Y89" s="106">
        <f>$X$89*$K$89</f>
        <v>14.97488216</v>
      </c>
      <c r="Z89" s="106">
        <v>0</v>
      </c>
      <c r="AA89" s="107">
        <f>$Z$89*$K$89</f>
        <v>0</v>
      </c>
      <c r="AR89" s="68" t="s">
        <v>148</v>
      </c>
      <c r="AT89" s="68" t="s">
        <v>143</v>
      </c>
      <c r="AU89" s="68" t="s">
        <v>74</v>
      </c>
      <c r="AY89" s="68" t="s">
        <v>142</v>
      </c>
      <c r="BE89" s="108">
        <f>IF($U$89="základní",$N$89,0)</f>
        <v>0</v>
      </c>
      <c r="BF89" s="108">
        <f>IF($U$89="snížená",$N$89,0)</f>
        <v>0</v>
      </c>
      <c r="BG89" s="108">
        <f>IF($U$89="zákl. přenesená",$N$89,0)</f>
        <v>0</v>
      </c>
      <c r="BH89" s="108">
        <f>IF($U$89="sníž. přenesená",$N$89,0)</f>
        <v>0</v>
      </c>
      <c r="BI89" s="108">
        <f>IF($U$89="nulová",$N$89,0)</f>
        <v>0</v>
      </c>
      <c r="BJ89" s="68" t="s">
        <v>16</v>
      </c>
      <c r="BK89" s="108">
        <f>ROUND($L$89*$K$89,2)</f>
        <v>0</v>
      </c>
      <c r="BL89" s="68" t="s">
        <v>148</v>
      </c>
      <c r="BM89" s="68" t="s">
        <v>978</v>
      </c>
    </row>
    <row r="90" spans="2:47" s="6" customFormat="1" ht="27" customHeight="1">
      <c r="B90" s="17"/>
      <c r="F90" s="252" t="s">
        <v>270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17"/>
      <c r="T90" s="41"/>
      <c r="AA90" s="42"/>
      <c r="AT90" s="6" t="s">
        <v>271</v>
      </c>
      <c r="AU90" s="6" t="s">
        <v>74</v>
      </c>
    </row>
    <row r="91" spans="2:51" s="6" customFormat="1" ht="15.75" customHeight="1">
      <c r="B91" s="109"/>
      <c r="E91" s="111"/>
      <c r="F91" s="258" t="s">
        <v>1054</v>
      </c>
      <c r="G91" s="259"/>
      <c r="H91" s="259"/>
      <c r="I91" s="259"/>
      <c r="K91" s="112">
        <v>6.104</v>
      </c>
      <c r="S91" s="109"/>
      <c r="T91" s="113"/>
      <c r="AA91" s="114"/>
      <c r="AT91" s="111" t="s">
        <v>160</v>
      </c>
      <c r="AU91" s="111" t="s">
        <v>74</v>
      </c>
      <c r="AV91" s="111" t="s">
        <v>74</v>
      </c>
      <c r="AW91" s="111" t="s">
        <v>113</v>
      </c>
      <c r="AX91" s="111" t="s">
        <v>16</v>
      </c>
      <c r="AY91" s="111" t="s">
        <v>142</v>
      </c>
    </row>
    <row r="92" spans="2:63" s="90" customFormat="1" ht="30.75" customHeight="1">
      <c r="B92" s="91"/>
      <c r="D92" s="98" t="s">
        <v>118</v>
      </c>
      <c r="N92" s="250">
        <f>$BK$92</f>
        <v>0</v>
      </c>
      <c r="O92" s="249"/>
      <c r="P92" s="249"/>
      <c r="Q92" s="249"/>
      <c r="S92" s="91"/>
      <c r="T92" s="94"/>
      <c r="W92" s="95">
        <f>SUM($W$93:$W$108)</f>
        <v>0</v>
      </c>
      <c r="Y92" s="95">
        <f>SUM($Y$93:$Y$108)</f>
        <v>3.61512036</v>
      </c>
      <c r="AA92" s="96">
        <f>SUM($AA$93:$AA$108)</f>
        <v>0</v>
      </c>
      <c r="AR92" s="93" t="s">
        <v>16</v>
      </c>
      <c r="AT92" s="93" t="s">
        <v>65</v>
      </c>
      <c r="AU92" s="93" t="s">
        <v>16</v>
      </c>
      <c r="AY92" s="93" t="s">
        <v>142</v>
      </c>
      <c r="BK92" s="97">
        <f>SUM($BK$93:$BK$108)</f>
        <v>0</v>
      </c>
    </row>
    <row r="93" spans="2:65" s="6" customFormat="1" ht="171" customHeight="1">
      <c r="B93" s="17"/>
      <c r="C93" s="99" t="s">
        <v>432</v>
      </c>
      <c r="D93" s="99" t="s">
        <v>143</v>
      </c>
      <c r="E93" s="100" t="s">
        <v>297</v>
      </c>
      <c r="F93" s="260" t="s">
        <v>1055</v>
      </c>
      <c r="G93" s="257"/>
      <c r="H93" s="257"/>
      <c r="I93" s="257"/>
      <c r="J93" s="102" t="s">
        <v>157</v>
      </c>
      <c r="K93" s="103">
        <v>42.25</v>
      </c>
      <c r="L93" s="261"/>
      <c r="M93" s="257"/>
      <c r="N93" s="261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0.03465</v>
      </c>
      <c r="Y93" s="106">
        <f>$X$93*$K$93</f>
        <v>1.4639625</v>
      </c>
      <c r="Z93" s="106">
        <v>0</v>
      </c>
      <c r="AA93" s="107">
        <f>$Z$93*$K$93</f>
        <v>0</v>
      </c>
      <c r="AR93" s="68" t="s">
        <v>148</v>
      </c>
      <c r="AT93" s="68" t="s">
        <v>143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987</v>
      </c>
    </row>
    <row r="94" spans="2:51" s="6" customFormat="1" ht="15.75" customHeight="1">
      <c r="B94" s="109"/>
      <c r="E94" s="110"/>
      <c r="F94" s="258" t="s">
        <v>1056</v>
      </c>
      <c r="G94" s="259"/>
      <c r="H94" s="259"/>
      <c r="I94" s="259"/>
      <c r="K94" s="112">
        <v>3920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66</v>
      </c>
      <c r="AY94" s="111" t="s">
        <v>142</v>
      </c>
    </row>
    <row r="95" spans="2:51" s="6" customFormat="1" ht="15.75" customHeight="1">
      <c r="B95" s="109"/>
      <c r="E95" s="111"/>
      <c r="F95" s="258" t="s">
        <v>1057</v>
      </c>
      <c r="G95" s="259"/>
      <c r="H95" s="259"/>
      <c r="I95" s="259"/>
      <c r="K95" s="112">
        <v>3960</v>
      </c>
      <c r="S95" s="109"/>
      <c r="T95" s="113"/>
      <c r="AA95" s="114"/>
      <c r="AT95" s="111" t="s">
        <v>160</v>
      </c>
      <c r="AU95" s="111" t="s">
        <v>74</v>
      </c>
      <c r="AV95" s="111" t="s">
        <v>74</v>
      </c>
      <c r="AW95" s="111" t="s">
        <v>113</v>
      </c>
      <c r="AX95" s="111" t="s">
        <v>66</v>
      </c>
      <c r="AY95" s="111" t="s">
        <v>142</v>
      </c>
    </row>
    <row r="96" spans="2:51" s="6" customFormat="1" ht="15.75" customHeight="1">
      <c r="B96" s="109"/>
      <c r="E96" s="111"/>
      <c r="F96" s="258" t="s">
        <v>1058</v>
      </c>
      <c r="G96" s="259"/>
      <c r="H96" s="259"/>
      <c r="I96" s="259"/>
      <c r="K96" s="112">
        <v>4060</v>
      </c>
      <c r="S96" s="109"/>
      <c r="T96" s="113"/>
      <c r="AA96" s="114"/>
      <c r="AT96" s="111" t="s">
        <v>160</v>
      </c>
      <c r="AU96" s="111" t="s">
        <v>74</v>
      </c>
      <c r="AV96" s="111" t="s">
        <v>74</v>
      </c>
      <c r="AW96" s="111" t="s">
        <v>113</v>
      </c>
      <c r="AX96" s="111" t="s">
        <v>66</v>
      </c>
      <c r="AY96" s="111" t="s">
        <v>142</v>
      </c>
    </row>
    <row r="97" spans="2:51" s="6" customFormat="1" ht="15.75" customHeight="1">
      <c r="B97" s="109"/>
      <c r="E97" s="111"/>
      <c r="F97" s="258" t="s">
        <v>1059</v>
      </c>
      <c r="G97" s="259"/>
      <c r="H97" s="259"/>
      <c r="I97" s="259"/>
      <c r="K97" s="112">
        <v>4120</v>
      </c>
      <c r="S97" s="109"/>
      <c r="T97" s="113"/>
      <c r="AA97" s="114"/>
      <c r="AT97" s="111" t="s">
        <v>160</v>
      </c>
      <c r="AU97" s="111" t="s">
        <v>74</v>
      </c>
      <c r="AV97" s="111" t="s">
        <v>74</v>
      </c>
      <c r="AW97" s="111" t="s">
        <v>113</v>
      </c>
      <c r="AX97" s="111" t="s">
        <v>66</v>
      </c>
      <c r="AY97" s="111" t="s">
        <v>142</v>
      </c>
    </row>
    <row r="98" spans="2:51" s="6" customFormat="1" ht="15.75" customHeight="1">
      <c r="B98" s="109"/>
      <c r="E98" s="111"/>
      <c r="F98" s="258" t="s">
        <v>1060</v>
      </c>
      <c r="G98" s="259"/>
      <c r="H98" s="259"/>
      <c r="I98" s="259"/>
      <c r="K98" s="112">
        <v>4190</v>
      </c>
      <c r="S98" s="109"/>
      <c r="T98" s="113"/>
      <c r="AA98" s="114"/>
      <c r="AT98" s="111" t="s">
        <v>160</v>
      </c>
      <c r="AU98" s="111" t="s">
        <v>74</v>
      </c>
      <c r="AV98" s="111" t="s">
        <v>74</v>
      </c>
      <c r="AW98" s="111" t="s">
        <v>113</v>
      </c>
      <c r="AX98" s="111" t="s">
        <v>66</v>
      </c>
      <c r="AY98" s="111" t="s">
        <v>142</v>
      </c>
    </row>
    <row r="99" spans="2:51" s="6" customFormat="1" ht="15.75" customHeight="1">
      <c r="B99" s="109"/>
      <c r="E99" s="111"/>
      <c r="F99" s="258" t="s">
        <v>1061</v>
      </c>
      <c r="G99" s="259"/>
      <c r="H99" s="259"/>
      <c r="I99" s="259"/>
      <c r="K99" s="112">
        <v>4260</v>
      </c>
      <c r="S99" s="109"/>
      <c r="T99" s="113"/>
      <c r="AA99" s="114"/>
      <c r="AT99" s="111" t="s">
        <v>160</v>
      </c>
      <c r="AU99" s="111" t="s">
        <v>74</v>
      </c>
      <c r="AV99" s="111" t="s">
        <v>74</v>
      </c>
      <c r="AW99" s="111" t="s">
        <v>113</v>
      </c>
      <c r="AX99" s="111" t="s">
        <v>66</v>
      </c>
      <c r="AY99" s="111" t="s">
        <v>142</v>
      </c>
    </row>
    <row r="100" spans="2:51" s="6" customFormat="1" ht="15.75" customHeight="1">
      <c r="B100" s="109"/>
      <c r="E100" s="111"/>
      <c r="F100" s="258" t="s">
        <v>1062</v>
      </c>
      <c r="G100" s="259"/>
      <c r="H100" s="259"/>
      <c r="I100" s="259"/>
      <c r="K100" s="112">
        <v>4330</v>
      </c>
      <c r="S100" s="109"/>
      <c r="T100" s="113"/>
      <c r="AA100" s="114"/>
      <c r="AT100" s="111" t="s">
        <v>160</v>
      </c>
      <c r="AU100" s="111" t="s">
        <v>74</v>
      </c>
      <c r="AV100" s="111" t="s">
        <v>74</v>
      </c>
      <c r="AW100" s="111" t="s">
        <v>113</v>
      </c>
      <c r="AX100" s="111" t="s">
        <v>66</v>
      </c>
      <c r="AY100" s="111" t="s">
        <v>142</v>
      </c>
    </row>
    <row r="101" spans="2:51" s="6" customFormat="1" ht="15.75" customHeight="1">
      <c r="B101" s="109"/>
      <c r="E101" s="111"/>
      <c r="F101" s="258" t="s">
        <v>1063</v>
      </c>
      <c r="G101" s="259"/>
      <c r="H101" s="259"/>
      <c r="I101" s="259"/>
      <c r="K101" s="112">
        <v>4400</v>
      </c>
      <c r="S101" s="109"/>
      <c r="T101" s="113"/>
      <c r="AA101" s="114"/>
      <c r="AT101" s="111" t="s">
        <v>160</v>
      </c>
      <c r="AU101" s="111" t="s">
        <v>74</v>
      </c>
      <c r="AV101" s="111" t="s">
        <v>74</v>
      </c>
      <c r="AW101" s="111" t="s">
        <v>113</v>
      </c>
      <c r="AX101" s="111" t="s">
        <v>66</v>
      </c>
      <c r="AY101" s="111" t="s">
        <v>142</v>
      </c>
    </row>
    <row r="102" spans="2:51" s="6" customFormat="1" ht="15.75" customHeight="1">
      <c r="B102" s="109"/>
      <c r="E102" s="111"/>
      <c r="F102" s="258" t="s">
        <v>1064</v>
      </c>
      <c r="G102" s="259"/>
      <c r="H102" s="259"/>
      <c r="I102" s="259"/>
      <c r="K102" s="112">
        <v>4470</v>
      </c>
      <c r="S102" s="109"/>
      <c r="T102" s="113"/>
      <c r="AA102" s="114"/>
      <c r="AT102" s="111" t="s">
        <v>160</v>
      </c>
      <c r="AU102" s="111" t="s">
        <v>74</v>
      </c>
      <c r="AV102" s="111" t="s">
        <v>74</v>
      </c>
      <c r="AW102" s="111" t="s">
        <v>113</v>
      </c>
      <c r="AX102" s="111" t="s">
        <v>66</v>
      </c>
      <c r="AY102" s="111" t="s">
        <v>142</v>
      </c>
    </row>
    <row r="103" spans="2:51" s="6" customFormat="1" ht="15.75" customHeight="1">
      <c r="B103" s="109"/>
      <c r="E103" s="111"/>
      <c r="F103" s="258" t="s">
        <v>1065</v>
      </c>
      <c r="G103" s="259"/>
      <c r="H103" s="259"/>
      <c r="I103" s="259"/>
      <c r="K103" s="112">
        <v>4540</v>
      </c>
      <c r="S103" s="109"/>
      <c r="T103" s="113"/>
      <c r="AA103" s="114"/>
      <c r="AT103" s="111" t="s">
        <v>160</v>
      </c>
      <c r="AU103" s="111" t="s">
        <v>74</v>
      </c>
      <c r="AV103" s="111" t="s">
        <v>74</v>
      </c>
      <c r="AW103" s="111" t="s">
        <v>113</v>
      </c>
      <c r="AX103" s="111" t="s">
        <v>66</v>
      </c>
      <c r="AY103" s="111" t="s">
        <v>142</v>
      </c>
    </row>
    <row r="104" spans="2:51" s="6" customFormat="1" ht="15.75" customHeight="1">
      <c r="B104" s="109"/>
      <c r="F104" s="258" t="s">
        <v>1066</v>
      </c>
      <c r="G104" s="259"/>
      <c r="H104" s="259"/>
      <c r="I104" s="259"/>
      <c r="K104" s="112">
        <v>42.25</v>
      </c>
      <c r="S104" s="109"/>
      <c r="T104" s="113"/>
      <c r="AA104" s="114"/>
      <c r="AT104" s="111" t="s">
        <v>160</v>
      </c>
      <c r="AU104" s="111" t="s">
        <v>74</v>
      </c>
      <c r="AV104" s="111" t="s">
        <v>74</v>
      </c>
      <c r="AW104" s="111" t="s">
        <v>66</v>
      </c>
      <c r="AX104" s="111" t="s">
        <v>16</v>
      </c>
      <c r="AY104" s="111" t="s">
        <v>142</v>
      </c>
    </row>
    <row r="105" spans="2:65" s="6" customFormat="1" ht="171" customHeight="1">
      <c r="B105" s="17"/>
      <c r="C105" s="123" t="s">
        <v>425</v>
      </c>
      <c r="D105" s="123" t="s">
        <v>202</v>
      </c>
      <c r="E105" s="116" t="s">
        <v>301</v>
      </c>
      <c r="F105" s="254" t="s">
        <v>1067</v>
      </c>
      <c r="G105" s="255"/>
      <c r="H105" s="255"/>
      <c r="I105" s="255"/>
      <c r="J105" s="115" t="s">
        <v>157</v>
      </c>
      <c r="K105" s="117">
        <v>42.25</v>
      </c>
      <c r="L105" s="256"/>
      <c r="M105" s="255"/>
      <c r="N105" s="256">
        <f>ROUND($L$105*$K$105,2)</f>
        <v>0</v>
      </c>
      <c r="O105" s="257"/>
      <c r="P105" s="257"/>
      <c r="Q105" s="257"/>
      <c r="R105" s="101" t="s">
        <v>147</v>
      </c>
      <c r="S105" s="17"/>
      <c r="T105" s="104"/>
      <c r="U105" s="105" t="s">
        <v>36</v>
      </c>
      <c r="X105" s="106">
        <v>0.048</v>
      </c>
      <c r="Y105" s="106">
        <f>$X$105*$K$105</f>
        <v>2.028</v>
      </c>
      <c r="Z105" s="106">
        <v>0</v>
      </c>
      <c r="AA105" s="107">
        <f>$Z$105*$K$105</f>
        <v>0</v>
      </c>
      <c r="AR105" s="68" t="s">
        <v>205</v>
      </c>
      <c r="AT105" s="68" t="s">
        <v>202</v>
      </c>
      <c r="AU105" s="68" t="s">
        <v>74</v>
      </c>
      <c r="AY105" s="6" t="s">
        <v>142</v>
      </c>
      <c r="BE105" s="108">
        <f>IF($U$105="základní",$N$105,0)</f>
        <v>0</v>
      </c>
      <c r="BF105" s="108">
        <f>IF($U$105="snížená",$N$105,0)</f>
        <v>0</v>
      </c>
      <c r="BG105" s="108">
        <f>IF($U$105="zákl. přenesená",$N$105,0)</f>
        <v>0</v>
      </c>
      <c r="BH105" s="108">
        <f>IF($U$105="sníž. přenesená",$N$105,0)</f>
        <v>0</v>
      </c>
      <c r="BI105" s="108">
        <f>IF($U$105="nulová",$N$105,0)</f>
        <v>0</v>
      </c>
      <c r="BJ105" s="68" t="s">
        <v>16</v>
      </c>
      <c r="BK105" s="108">
        <f>ROUND($L$105*$K$105,2)</f>
        <v>0</v>
      </c>
      <c r="BL105" s="68" t="s">
        <v>148</v>
      </c>
      <c r="BM105" s="68" t="s">
        <v>990</v>
      </c>
    </row>
    <row r="106" spans="2:65" s="6" customFormat="1" ht="15.75" customHeight="1">
      <c r="B106" s="17"/>
      <c r="C106" s="102" t="s">
        <v>394</v>
      </c>
      <c r="D106" s="102" t="s">
        <v>143</v>
      </c>
      <c r="E106" s="100" t="s">
        <v>305</v>
      </c>
      <c r="F106" s="260" t="s">
        <v>991</v>
      </c>
      <c r="G106" s="257"/>
      <c r="H106" s="257"/>
      <c r="I106" s="257"/>
      <c r="J106" s="102" t="s">
        <v>146</v>
      </c>
      <c r="K106" s="103">
        <v>18.717</v>
      </c>
      <c r="L106" s="261"/>
      <c r="M106" s="257"/>
      <c r="N106" s="261">
        <f>ROUND($L$106*$K$106,2)</f>
        <v>0</v>
      </c>
      <c r="O106" s="257"/>
      <c r="P106" s="257"/>
      <c r="Q106" s="257"/>
      <c r="R106" s="101" t="s">
        <v>147</v>
      </c>
      <c r="S106" s="17"/>
      <c r="T106" s="104"/>
      <c r="U106" s="105" t="s">
        <v>36</v>
      </c>
      <c r="X106" s="106">
        <v>0.00658</v>
      </c>
      <c r="Y106" s="106">
        <f>$X$106*$K$106</f>
        <v>0.12315786</v>
      </c>
      <c r="Z106" s="106">
        <v>0</v>
      </c>
      <c r="AA106" s="107">
        <f>$Z$106*$K$106</f>
        <v>0</v>
      </c>
      <c r="AR106" s="68" t="s">
        <v>148</v>
      </c>
      <c r="AT106" s="68" t="s">
        <v>143</v>
      </c>
      <c r="AU106" s="68" t="s">
        <v>74</v>
      </c>
      <c r="AY106" s="68" t="s">
        <v>142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16</v>
      </c>
      <c r="BK106" s="108">
        <f>ROUND($L$106*$K$106,2)</f>
        <v>0</v>
      </c>
      <c r="BL106" s="68" t="s">
        <v>148</v>
      </c>
      <c r="BM106" s="68" t="s">
        <v>992</v>
      </c>
    </row>
    <row r="107" spans="2:51" s="6" customFormat="1" ht="15.75" customHeight="1">
      <c r="B107" s="109"/>
      <c r="E107" s="110"/>
      <c r="F107" s="258" t="s">
        <v>1068</v>
      </c>
      <c r="G107" s="259"/>
      <c r="H107" s="259"/>
      <c r="I107" s="259"/>
      <c r="K107" s="112">
        <v>18.717</v>
      </c>
      <c r="S107" s="109"/>
      <c r="T107" s="113"/>
      <c r="AA107" s="114"/>
      <c r="AT107" s="111" t="s">
        <v>160</v>
      </c>
      <c r="AU107" s="111" t="s">
        <v>74</v>
      </c>
      <c r="AV107" s="111" t="s">
        <v>74</v>
      </c>
      <c r="AW107" s="111" t="s">
        <v>113</v>
      </c>
      <c r="AX107" s="111" t="s">
        <v>16</v>
      </c>
      <c r="AY107" s="111" t="s">
        <v>142</v>
      </c>
    </row>
    <row r="108" spans="2:65" s="6" customFormat="1" ht="27" customHeight="1">
      <c r="B108" s="17"/>
      <c r="C108" s="99" t="s">
        <v>205</v>
      </c>
      <c r="D108" s="99" t="s">
        <v>143</v>
      </c>
      <c r="E108" s="100" t="s">
        <v>310</v>
      </c>
      <c r="F108" s="260" t="s">
        <v>994</v>
      </c>
      <c r="G108" s="257"/>
      <c r="H108" s="257"/>
      <c r="I108" s="257"/>
      <c r="J108" s="102" t="s">
        <v>146</v>
      </c>
      <c r="K108" s="103">
        <v>18.717</v>
      </c>
      <c r="L108" s="261"/>
      <c r="M108" s="257"/>
      <c r="N108" s="261">
        <f>ROUND($L$108*$K$108,2)</f>
        <v>0</v>
      </c>
      <c r="O108" s="257"/>
      <c r="P108" s="257"/>
      <c r="Q108" s="257"/>
      <c r="R108" s="101" t="s">
        <v>147</v>
      </c>
      <c r="S108" s="17"/>
      <c r="T108" s="104"/>
      <c r="U108" s="105" t="s">
        <v>36</v>
      </c>
      <c r="X108" s="106">
        <v>0</v>
      </c>
      <c r="Y108" s="106">
        <f>$X$108*$K$108</f>
        <v>0</v>
      </c>
      <c r="Z108" s="106">
        <v>0</v>
      </c>
      <c r="AA108" s="107">
        <f>$Z$108*$K$108</f>
        <v>0</v>
      </c>
      <c r="AR108" s="68" t="s">
        <v>148</v>
      </c>
      <c r="AT108" s="68" t="s">
        <v>143</v>
      </c>
      <c r="AU108" s="68" t="s">
        <v>74</v>
      </c>
      <c r="AY108" s="6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995</v>
      </c>
    </row>
    <row r="109" spans="2:63" s="90" customFormat="1" ht="30.75" customHeight="1">
      <c r="B109" s="91"/>
      <c r="D109" s="98" t="s">
        <v>119</v>
      </c>
      <c r="N109" s="250">
        <f>$BK$109</f>
        <v>0</v>
      </c>
      <c r="O109" s="249"/>
      <c r="P109" s="249"/>
      <c r="Q109" s="249"/>
      <c r="S109" s="91"/>
      <c r="T109" s="94"/>
      <c r="W109" s="95">
        <f>SUM($W$110:$W$111)</f>
        <v>0</v>
      </c>
      <c r="Y109" s="95">
        <f>SUM($Y$110:$Y$111)</f>
        <v>0</v>
      </c>
      <c r="AA109" s="96">
        <f>SUM($AA$110:$AA$111)</f>
        <v>0</v>
      </c>
      <c r="AR109" s="93" t="s">
        <v>16</v>
      </c>
      <c r="AT109" s="93" t="s">
        <v>65</v>
      </c>
      <c r="AU109" s="93" t="s">
        <v>16</v>
      </c>
      <c r="AY109" s="93" t="s">
        <v>142</v>
      </c>
      <c r="BK109" s="97">
        <f>SUM($BK$110:$BK$111)</f>
        <v>0</v>
      </c>
    </row>
    <row r="110" spans="2:65" s="6" customFormat="1" ht="27" customHeight="1">
      <c r="B110" s="17"/>
      <c r="C110" s="102" t="s">
        <v>461</v>
      </c>
      <c r="D110" s="102" t="s">
        <v>143</v>
      </c>
      <c r="E110" s="100" t="s">
        <v>337</v>
      </c>
      <c r="F110" s="260" t="s">
        <v>1069</v>
      </c>
      <c r="G110" s="257"/>
      <c r="H110" s="257"/>
      <c r="I110" s="257"/>
      <c r="J110" s="102" t="s">
        <v>146</v>
      </c>
      <c r="K110" s="103">
        <v>17.013</v>
      </c>
      <c r="L110" s="261"/>
      <c r="M110" s="257"/>
      <c r="N110" s="261">
        <f>ROUND($L$110*$K$110,2)</f>
        <v>0</v>
      </c>
      <c r="O110" s="257"/>
      <c r="P110" s="257"/>
      <c r="Q110" s="257"/>
      <c r="R110" s="101" t="s">
        <v>147</v>
      </c>
      <c r="S110" s="17"/>
      <c r="T110" s="104"/>
      <c r="U110" s="105" t="s">
        <v>36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8" t="s">
        <v>148</v>
      </c>
      <c r="AT110" s="68" t="s">
        <v>143</v>
      </c>
      <c r="AU110" s="68" t="s">
        <v>74</v>
      </c>
      <c r="AY110" s="68" t="s">
        <v>142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16</v>
      </c>
      <c r="BK110" s="108">
        <f>ROUND($L$110*$K$110,2)</f>
        <v>0</v>
      </c>
      <c r="BL110" s="68" t="s">
        <v>148</v>
      </c>
      <c r="BM110" s="68" t="s">
        <v>1047</v>
      </c>
    </row>
    <row r="111" spans="2:51" s="6" customFormat="1" ht="15.75" customHeight="1">
      <c r="B111" s="109"/>
      <c r="E111" s="110"/>
      <c r="F111" s="258" t="s">
        <v>1070</v>
      </c>
      <c r="G111" s="259"/>
      <c r="H111" s="259"/>
      <c r="I111" s="259"/>
      <c r="K111" s="112">
        <v>17.013</v>
      </c>
      <c r="S111" s="109"/>
      <c r="T111" s="113"/>
      <c r="AA111" s="114"/>
      <c r="AT111" s="111" t="s">
        <v>160</v>
      </c>
      <c r="AU111" s="111" t="s">
        <v>74</v>
      </c>
      <c r="AV111" s="111" t="s">
        <v>74</v>
      </c>
      <c r="AW111" s="111" t="s">
        <v>113</v>
      </c>
      <c r="AX111" s="111" t="s">
        <v>16</v>
      </c>
      <c r="AY111" s="111" t="s">
        <v>142</v>
      </c>
    </row>
    <row r="112" spans="2:63" s="90" customFormat="1" ht="30.75" customHeight="1">
      <c r="B112" s="91"/>
      <c r="D112" s="98" t="s">
        <v>121</v>
      </c>
      <c r="N112" s="250">
        <f>$BK$112</f>
        <v>0</v>
      </c>
      <c r="O112" s="249"/>
      <c r="P112" s="249"/>
      <c r="Q112" s="249"/>
      <c r="S112" s="91"/>
      <c r="T112" s="94"/>
      <c r="W112" s="95">
        <f>$W$113</f>
        <v>0</v>
      </c>
      <c r="Y112" s="95">
        <f>$Y$113</f>
        <v>0</v>
      </c>
      <c r="AA112" s="96">
        <f>$AA$113</f>
        <v>0</v>
      </c>
      <c r="AR112" s="93" t="s">
        <v>16</v>
      </c>
      <c r="AT112" s="93" t="s">
        <v>65</v>
      </c>
      <c r="AU112" s="93" t="s">
        <v>16</v>
      </c>
      <c r="AY112" s="93" t="s">
        <v>142</v>
      </c>
      <c r="BK112" s="97">
        <f>$BK$113</f>
        <v>0</v>
      </c>
    </row>
    <row r="113" spans="2:63" s="90" customFormat="1" ht="15.75" customHeight="1">
      <c r="B113" s="91"/>
      <c r="D113" s="98" t="s">
        <v>122</v>
      </c>
      <c r="N113" s="250">
        <f>$BK$113</f>
        <v>0</v>
      </c>
      <c r="O113" s="249"/>
      <c r="P113" s="249"/>
      <c r="Q113" s="249"/>
      <c r="S113" s="91"/>
      <c r="T113" s="94"/>
      <c r="W113" s="95">
        <f>$W$114</f>
        <v>0</v>
      </c>
      <c r="Y113" s="95">
        <f>$Y$114</f>
        <v>0</v>
      </c>
      <c r="AA113" s="96">
        <f>$AA$114</f>
        <v>0</v>
      </c>
      <c r="AR113" s="93" t="s">
        <v>16</v>
      </c>
      <c r="AT113" s="93" t="s">
        <v>65</v>
      </c>
      <c r="AU113" s="93" t="s">
        <v>74</v>
      </c>
      <c r="AY113" s="93" t="s">
        <v>142</v>
      </c>
      <c r="BK113" s="97">
        <f>$BK$114</f>
        <v>0</v>
      </c>
    </row>
    <row r="114" spans="2:65" s="6" customFormat="1" ht="51" customHeight="1">
      <c r="B114" s="17"/>
      <c r="C114" s="99" t="s">
        <v>472</v>
      </c>
      <c r="D114" s="99" t="s">
        <v>143</v>
      </c>
      <c r="E114" s="100" t="s">
        <v>742</v>
      </c>
      <c r="F114" s="260" t="s">
        <v>743</v>
      </c>
      <c r="G114" s="257"/>
      <c r="H114" s="257"/>
      <c r="I114" s="257"/>
      <c r="J114" s="102" t="s">
        <v>194</v>
      </c>
      <c r="K114" s="103">
        <v>18.59</v>
      </c>
      <c r="L114" s="261"/>
      <c r="M114" s="257"/>
      <c r="N114" s="261">
        <f>ROUND($L$114*$K$114,2)</f>
        <v>0</v>
      </c>
      <c r="O114" s="257"/>
      <c r="P114" s="257"/>
      <c r="Q114" s="257"/>
      <c r="R114" s="101" t="s">
        <v>147</v>
      </c>
      <c r="S114" s="17"/>
      <c r="T114" s="104"/>
      <c r="U114" s="105" t="s">
        <v>36</v>
      </c>
      <c r="X114" s="106">
        <v>0</v>
      </c>
      <c r="Y114" s="106">
        <f>$X$114*$K$114</f>
        <v>0</v>
      </c>
      <c r="Z114" s="106">
        <v>0</v>
      </c>
      <c r="AA114" s="107">
        <f>$Z$114*$K$114</f>
        <v>0</v>
      </c>
      <c r="AR114" s="68" t="s">
        <v>148</v>
      </c>
      <c r="AT114" s="68" t="s">
        <v>143</v>
      </c>
      <c r="AU114" s="68" t="s">
        <v>154</v>
      </c>
      <c r="AY114" s="6" t="s">
        <v>142</v>
      </c>
      <c r="BE114" s="108">
        <f>IF($U$114="základní",$N$114,0)</f>
        <v>0</v>
      </c>
      <c r="BF114" s="108">
        <f>IF($U$114="snížená",$N$114,0)</f>
        <v>0</v>
      </c>
      <c r="BG114" s="108">
        <f>IF($U$114="zákl. přenesená",$N$114,0)</f>
        <v>0</v>
      </c>
      <c r="BH114" s="108">
        <f>IF($U$114="sníž. přenesená",$N$114,0)</f>
        <v>0</v>
      </c>
      <c r="BI114" s="108">
        <f>IF($U$114="nulová",$N$114,0)</f>
        <v>0</v>
      </c>
      <c r="BJ114" s="68" t="s">
        <v>16</v>
      </c>
      <c r="BK114" s="108">
        <f>ROUND($L$114*$K$114,2)</f>
        <v>0</v>
      </c>
      <c r="BL114" s="68" t="s">
        <v>148</v>
      </c>
      <c r="BM114" s="68" t="s">
        <v>1049</v>
      </c>
    </row>
    <row r="115" spans="2:63" s="90" customFormat="1" ht="37.5" customHeight="1">
      <c r="B115" s="91"/>
      <c r="D115" s="92" t="s">
        <v>123</v>
      </c>
      <c r="N115" s="248">
        <f>$BK$115</f>
        <v>0</v>
      </c>
      <c r="O115" s="249"/>
      <c r="P115" s="249"/>
      <c r="Q115" s="249"/>
      <c r="S115" s="91"/>
      <c r="T115" s="94"/>
      <c r="W115" s="95">
        <f>$W$116</f>
        <v>0</v>
      </c>
      <c r="Y115" s="95">
        <f>$Y$116</f>
        <v>3.5816879999999998</v>
      </c>
      <c r="AA115" s="96">
        <f>$AA$116</f>
        <v>0</v>
      </c>
      <c r="AR115" s="93" t="s">
        <v>74</v>
      </c>
      <c r="AT115" s="93" t="s">
        <v>65</v>
      </c>
      <c r="AU115" s="93" t="s">
        <v>66</v>
      </c>
      <c r="AY115" s="93" t="s">
        <v>142</v>
      </c>
      <c r="BK115" s="97">
        <f>$BK$116</f>
        <v>0</v>
      </c>
    </row>
    <row r="116" spans="2:63" s="90" customFormat="1" ht="21" customHeight="1">
      <c r="B116" s="91"/>
      <c r="D116" s="98" t="s">
        <v>1051</v>
      </c>
      <c r="N116" s="250">
        <f>$BK$116</f>
        <v>0</v>
      </c>
      <c r="O116" s="249"/>
      <c r="P116" s="249"/>
      <c r="Q116" s="249"/>
      <c r="S116" s="91"/>
      <c r="T116" s="94"/>
      <c r="W116" s="95">
        <f>SUM($W$117:$W$119)</f>
        <v>0</v>
      </c>
      <c r="Y116" s="95">
        <f>SUM($Y$117:$Y$119)</f>
        <v>3.5816879999999998</v>
      </c>
      <c r="AA116" s="96">
        <f>SUM($AA$117:$AA$119)</f>
        <v>0</v>
      </c>
      <c r="AR116" s="93" t="s">
        <v>74</v>
      </c>
      <c r="AT116" s="93" t="s">
        <v>65</v>
      </c>
      <c r="AU116" s="93" t="s">
        <v>16</v>
      </c>
      <c r="AY116" s="93" t="s">
        <v>142</v>
      </c>
      <c r="BK116" s="97">
        <f>SUM($BK$117:$BK$119)</f>
        <v>0</v>
      </c>
    </row>
    <row r="117" spans="2:65" s="6" customFormat="1" ht="27" customHeight="1">
      <c r="B117" s="17"/>
      <c r="C117" s="102" t="s">
        <v>497</v>
      </c>
      <c r="D117" s="102" t="s">
        <v>143</v>
      </c>
      <c r="E117" s="100" t="s">
        <v>1071</v>
      </c>
      <c r="F117" s="260" t="s">
        <v>1072</v>
      </c>
      <c r="G117" s="257"/>
      <c r="H117" s="257"/>
      <c r="I117" s="257"/>
      <c r="J117" s="102" t="s">
        <v>146</v>
      </c>
      <c r="K117" s="103">
        <v>7.93</v>
      </c>
      <c r="L117" s="261"/>
      <c r="M117" s="257"/>
      <c r="N117" s="261">
        <f>ROUND($L$117*$K$117,2)</f>
        <v>0</v>
      </c>
      <c r="O117" s="257"/>
      <c r="P117" s="257"/>
      <c r="Q117" s="257"/>
      <c r="R117" s="101"/>
      <c r="S117" s="17"/>
      <c r="T117" s="104"/>
      <c r="U117" s="105" t="s">
        <v>36</v>
      </c>
      <c r="X117" s="106">
        <v>0.0016</v>
      </c>
      <c r="Y117" s="106">
        <f>$X$117*$K$117</f>
        <v>0.012688</v>
      </c>
      <c r="Z117" s="106">
        <v>0</v>
      </c>
      <c r="AA117" s="107">
        <f>$Z$117*$K$117</f>
        <v>0</v>
      </c>
      <c r="AR117" s="68" t="s">
        <v>326</v>
      </c>
      <c r="AT117" s="68" t="s">
        <v>143</v>
      </c>
      <c r="AU117" s="68" t="s">
        <v>74</v>
      </c>
      <c r="AY117" s="68" t="s">
        <v>142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16</v>
      </c>
      <c r="BK117" s="108">
        <f>ROUND($L$117*$K$117,2)</f>
        <v>0</v>
      </c>
      <c r="BL117" s="68" t="s">
        <v>326</v>
      </c>
      <c r="BM117" s="68" t="s">
        <v>1073</v>
      </c>
    </row>
    <row r="118" spans="2:65" s="6" customFormat="1" ht="51" customHeight="1">
      <c r="B118" s="17"/>
      <c r="C118" s="115" t="s">
        <v>467</v>
      </c>
      <c r="D118" s="115" t="s">
        <v>202</v>
      </c>
      <c r="E118" s="116" t="s">
        <v>1074</v>
      </c>
      <c r="F118" s="254" t="s">
        <v>1075</v>
      </c>
      <c r="G118" s="255"/>
      <c r="H118" s="255"/>
      <c r="I118" s="255"/>
      <c r="J118" s="115" t="s">
        <v>194</v>
      </c>
      <c r="K118" s="117">
        <v>3.569</v>
      </c>
      <c r="L118" s="256"/>
      <c r="M118" s="255"/>
      <c r="N118" s="256">
        <f>ROUND($L$118*$K$118,2)</f>
        <v>0</v>
      </c>
      <c r="O118" s="257"/>
      <c r="P118" s="257"/>
      <c r="Q118" s="257"/>
      <c r="R118" s="101" t="s">
        <v>147</v>
      </c>
      <c r="S118" s="17"/>
      <c r="T118" s="104"/>
      <c r="U118" s="105" t="s">
        <v>36</v>
      </c>
      <c r="X118" s="106">
        <v>1</v>
      </c>
      <c r="Y118" s="106">
        <f>$X$118*$K$118</f>
        <v>3.569</v>
      </c>
      <c r="Z118" s="106">
        <v>0</v>
      </c>
      <c r="AA118" s="107">
        <f>$Z$118*$K$118</f>
        <v>0</v>
      </c>
      <c r="AR118" s="68" t="s">
        <v>464</v>
      </c>
      <c r="AT118" s="68" t="s">
        <v>202</v>
      </c>
      <c r="AU118" s="68" t="s">
        <v>74</v>
      </c>
      <c r="AY118" s="68" t="s">
        <v>142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8" t="s">
        <v>16</v>
      </c>
      <c r="BK118" s="108">
        <f>ROUND($L$118*$K$118,2)</f>
        <v>0</v>
      </c>
      <c r="BL118" s="68" t="s">
        <v>326</v>
      </c>
      <c r="BM118" s="68" t="s">
        <v>1076</v>
      </c>
    </row>
    <row r="119" spans="2:51" s="6" customFormat="1" ht="15.75" customHeight="1">
      <c r="B119" s="109"/>
      <c r="E119" s="110"/>
      <c r="F119" s="258" t="s">
        <v>1077</v>
      </c>
      <c r="G119" s="259"/>
      <c r="H119" s="259"/>
      <c r="I119" s="259"/>
      <c r="K119" s="112">
        <v>3.569</v>
      </c>
      <c r="S119" s="109"/>
      <c r="T119" s="132"/>
      <c r="U119" s="133"/>
      <c r="V119" s="133"/>
      <c r="W119" s="133"/>
      <c r="X119" s="133"/>
      <c r="Y119" s="133"/>
      <c r="Z119" s="133"/>
      <c r="AA119" s="134"/>
      <c r="AT119" s="111" t="s">
        <v>160</v>
      </c>
      <c r="AU119" s="111" t="s">
        <v>74</v>
      </c>
      <c r="AV119" s="111" t="s">
        <v>74</v>
      </c>
      <c r="AW119" s="111" t="s">
        <v>113</v>
      </c>
      <c r="AX119" s="111" t="s">
        <v>16</v>
      </c>
      <c r="AY119" s="111" t="s">
        <v>142</v>
      </c>
    </row>
    <row r="120" spans="2:19" s="6" customFormat="1" ht="7.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17"/>
    </row>
    <row r="214" s="2" customFormat="1" ht="14.25" customHeight="1"/>
  </sheetData>
  <sheetProtection/>
  <mergeCells count="11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C67:R67"/>
    <mergeCell ref="F69:Q69"/>
    <mergeCell ref="F70:Q70"/>
    <mergeCell ref="M72:P72"/>
    <mergeCell ref="M74:Q74"/>
    <mergeCell ref="F77:I77"/>
    <mergeCell ref="L77:M77"/>
    <mergeCell ref="N77:Q77"/>
    <mergeCell ref="F81:I81"/>
    <mergeCell ref="L81:M81"/>
    <mergeCell ref="N81:Q81"/>
    <mergeCell ref="F82:I82"/>
    <mergeCell ref="F83:I83"/>
    <mergeCell ref="L83:M83"/>
    <mergeCell ref="N83:Q83"/>
    <mergeCell ref="F84:I84"/>
    <mergeCell ref="L84:M84"/>
    <mergeCell ref="N84:Q84"/>
    <mergeCell ref="F85:I85"/>
    <mergeCell ref="F86:I86"/>
    <mergeCell ref="F87:I87"/>
    <mergeCell ref="L87:M87"/>
    <mergeCell ref="N87:Q87"/>
    <mergeCell ref="F89:I89"/>
    <mergeCell ref="L89:M89"/>
    <mergeCell ref="N89:Q89"/>
    <mergeCell ref="F90:R90"/>
    <mergeCell ref="F91:I91"/>
    <mergeCell ref="F93:I93"/>
    <mergeCell ref="L93:M93"/>
    <mergeCell ref="N93:Q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L105:M105"/>
    <mergeCell ref="N105:Q105"/>
    <mergeCell ref="F106:I106"/>
    <mergeCell ref="L106:M106"/>
    <mergeCell ref="N106:Q106"/>
    <mergeCell ref="F107:I107"/>
    <mergeCell ref="N112:Q112"/>
    <mergeCell ref="N113:Q113"/>
    <mergeCell ref="N115:Q115"/>
    <mergeCell ref="F108:I108"/>
    <mergeCell ref="L108:M108"/>
    <mergeCell ref="N108:Q108"/>
    <mergeCell ref="F110:I110"/>
    <mergeCell ref="L110:M110"/>
    <mergeCell ref="N110:Q110"/>
    <mergeCell ref="F119:I119"/>
    <mergeCell ref="N78:Q78"/>
    <mergeCell ref="N79:Q79"/>
    <mergeCell ref="N80:Q80"/>
    <mergeCell ref="N88:Q88"/>
    <mergeCell ref="N92:Q92"/>
    <mergeCell ref="N109:Q109"/>
    <mergeCell ref="F111:I111"/>
    <mergeCell ref="F114:I114"/>
    <mergeCell ref="L114:M114"/>
    <mergeCell ref="N116:Q116"/>
    <mergeCell ref="H1:K1"/>
    <mergeCell ref="S2:AC2"/>
    <mergeCell ref="F118:I118"/>
    <mergeCell ref="L118:M118"/>
    <mergeCell ref="N118:Q118"/>
    <mergeCell ref="N114:Q114"/>
    <mergeCell ref="F117:I117"/>
    <mergeCell ref="L117:M117"/>
    <mergeCell ref="N117:Q117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5"/>
  <sheetViews>
    <sheetView showGridLines="0" zoomScalePageLayoutView="0" workbookViewId="0" topLeftCell="A1">
      <pane ySplit="1" topLeftCell="A240" activePane="bottomLeft" state="frozen"/>
      <selection pane="topLeft" activeCell="A1" sqref="A1"/>
      <selection pane="bottomLeft" activeCell="L254" sqref="L254:M25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1078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ROUNDUP($N$91,2)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ROUNDUP(SUM($BE$91:$BE$254),2)</f>
        <v>0</v>
      </c>
      <c r="I27" s="234"/>
      <c r="J27" s="234"/>
      <c r="M27" s="273">
        <f>ROUNDUP(SUM($BE$91:$BE$254)*$F$27,1)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ROUNDUP(SUM($BF$91:$BF$254),2)</f>
        <v>0</v>
      </c>
      <c r="I28" s="234"/>
      <c r="J28" s="234"/>
      <c r="M28" s="273">
        <f>ROUNDUP(SUM($BF$91:$BF$254)*$F$28,1)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ROUNDUP(SUM($BG$91:$BG$254),2)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ROUNDUP(SUM($BH$91:$BH$254),2)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ROUNDUP(SUM($BI$91:$BI$254),2)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9 - Maják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ROUNDUP($N$91,2)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ROUNDUP($N$92,2)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ROUNDUP($N$93,2)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ROUNDUP($N$110,2)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117</v>
      </c>
      <c r="N55" s="268">
        <f>ROUNDUP($N$115,2)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118</v>
      </c>
      <c r="N56" s="268">
        <f>ROUNDUP($N$129,2)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121</v>
      </c>
      <c r="N57" s="268">
        <f>ROUNDUP($N$134,2)</f>
        <v>0</v>
      </c>
      <c r="O57" s="267"/>
      <c r="P57" s="267"/>
      <c r="Q57" s="267"/>
      <c r="R57" s="81"/>
    </row>
    <row r="58" spans="2:18" s="78" customFormat="1" ht="15.75" customHeight="1">
      <c r="B58" s="79"/>
      <c r="D58" s="80" t="s">
        <v>122</v>
      </c>
      <c r="N58" s="268">
        <f>ROUNDUP($N$136,2)</f>
        <v>0</v>
      </c>
      <c r="O58" s="267"/>
      <c r="P58" s="267"/>
      <c r="Q58" s="267"/>
      <c r="R58" s="81"/>
    </row>
    <row r="59" spans="2:18" s="55" customFormat="1" ht="25.5" customHeight="1">
      <c r="B59" s="75"/>
      <c r="D59" s="76" t="s">
        <v>123</v>
      </c>
      <c r="N59" s="266">
        <f>ROUNDUP($N$154,2)</f>
        <v>0</v>
      </c>
      <c r="O59" s="267"/>
      <c r="P59" s="267"/>
      <c r="Q59" s="267"/>
      <c r="R59" s="77"/>
    </row>
    <row r="60" spans="2:18" s="78" customFormat="1" ht="21" customHeight="1">
      <c r="B60" s="79"/>
      <c r="D60" s="80" t="s">
        <v>1079</v>
      </c>
      <c r="N60" s="268">
        <f>ROUNDUP($N$155,2)</f>
        <v>0</v>
      </c>
      <c r="O60" s="267"/>
      <c r="P60" s="267"/>
      <c r="Q60" s="267"/>
      <c r="R60" s="81"/>
    </row>
    <row r="61" spans="2:18" s="78" customFormat="1" ht="21" customHeight="1">
      <c r="B61" s="79"/>
      <c r="D61" s="80" t="s">
        <v>1080</v>
      </c>
      <c r="N61" s="268">
        <f>ROUNDUP($N$159,2)</f>
        <v>0</v>
      </c>
      <c r="O61" s="267"/>
      <c r="P61" s="267"/>
      <c r="Q61" s="267"/>
      <c r="R61" s="81"/>
    </row>
    <row r="62" spans="2:18" s="78" customFormat="1" ht="21" customHeight="1">
      <c r="B62" s="79"/>
      <c r="D62" s="80" t="s">
        <v>483</v>
      </c>
      <c r="N62" s="268">
        <f>ROUNDUP($N$161,2)</f>
        <v>0</v>
      </c>
      <c r="O62" s="267"/>
      <c r="P62" s="267"/>
      <c r="Q62" s="267"/>
      <c r="R62" s="81"/>
    </row>
    <row r="63" spans="2:18" s="78" customFormat="1" ht="21" customHeight="1">
      <c r="B63" s="79"/>
      <c r="D63" s="80" t="s">
        <v>484</v>
      </c>
      <c r="N63" s="268">
        <f>ROUNDUP($N$165,2)</f>
        <v>0</v>
      </c>
      <c r="O63" s="267"/>
      <c r="P63" s="267"/>
      <c r="Q63" s="267"/>
      <c r="R63" s="81"/>
    </row>
    <row r="64" spans="2:18" s="78" customFormat="1" ht="21" customHeight="1">
      <c r="B64" s="79"/>
      <c r="D64" s="80" t="s">
        <v>485</v>
      </c>
      <c r="N64" s="268">
        <f>ROUNDUP($N$196,2)</f>
        <v>0</v>
      </c>
      <c r="O64" s="267"/>
      <c r="P64" s="267"/>
      <c r="Q64" s="267"/>
      <c r="R64" s="81"/>
    </row>
    <row r="65" spans="2:18" s="78" customFormat="1" ht="21" customHeight="1">
      <c r="B65" s="79"/>
      <c r="D65" s="80" t="s">
        <v>1081</v>
      </c>
      <c r="N65" s="268">
        <f>ROUNDUP($N$203,2)</f>
        <v>0</v>
      </c>
      <c r="O65" s="267"/>
      <c r="P65" s="267"/>
      <c r="Q65" s="267"/>
      <c r="R65" s="81"/>
    </row>
    <row r="66" spans="2:18" s="78" customFormat="1" ht="21" customHeight="1">
      <c r="B66" s="79"/>
      <c r="D66" s="80" t="s">
        <v>1082</v>
      </c>
      <c r="N66" s="268">
        <f>ROUNDUP($N$206,2)</f>
        <v>0</v>
      </c>
      <c r="O66" s="267"/>
      <c r="P66" s="267"/>
      <c r="Q66" s="267"/>
      <c r="R66" s="81"/>
    </row>
    <row r="67" spans="2:18" s="78" customFormat="1" ht="21" customHeight="1">
      <c r="B67" s="79"/>
      <c r="D67" s="80" t="s">
        <v>486</v>
      </c>
      <c r="N67" s="268">
        <f>ROUNDUP($N$211,2)</f>
        <v>0</v>
      </c>
      <c r="O67" s="267"/>
      <c r="P67" s="267"/>
      <c r="Q67" s="267"/>
      <c r="R67" s="81"/>
    </row>
    <row r="68" spans="2:18" s="78" customFormat="1" ht="21" customHeight="1">
      <c r="B68" s="79"/>
      <c r="D68" s="80" t="s">
        <v>583</v>
      </c>
      <c r="N68" s="268">
        <f>ROUNDUP($N$217,2)</f>
        <v>0</v>
      </c>
      <c r="O68" s="267"/>
      <c r="P68" s="267"/>
      <c r="Q68" s="267"/>
      <c r="R68" s="81"/>
    </row>
    <row r="69" spans="2:18" s="78" customFormat="1" ht="21" customHeight="1">
      <c r="B69" s="79"/>
      <c r="D69" s="80" t="s">
        <v>584</v>
      </c>
      <c r="N69" s="268">
        <f>ROUNDUP($N$220,2)</f>
        <v>0</v>
      </c>
      <c r="O69" s="267"/>
      <c r="P69" s="267"/>
      <c r="Q69" s="267"/>
      <c r="R69" s="81"/>
    </row>
    <row r="70" spans="2:18" s="78" customFormat="1" ht="21" customHeight="1">
      <c r="B70" s="79"/>
      <c r="D70" s="80" t="s">
        <v>124</v>
      </c>
      <c r="N70" s="268">
        <f>ROUNDUP($N$225,2)</f>
        <v>0</v>
      </c>
      <c r="O70" s="267"/>
      <c r="P70" s="267"/>
      <c r="Q70" s="267"/>
      <c r="R70" s="81"/>
    </row>
    <row r="71" spans="2:18" s="78" customFormat="1" ht="21" customHeight="1">
      <c r="B71" s="79"/>
      <c r="D71" s="80" t="s">
        <v>1083</v>
      </c>
      <c r="N71" s="268">
        <f>ROUNDUP($N$250,2)</f>
        <v>0</v>
      </c>
      <c r="O71" s="267"/>
      <c r="P71" s="267"/>
      <c r="Q71" s="267"/>
      <c r="R71" s="81"/>
    </row>
    <row r="72" spans="2:18" s="55" customFormat="1" ht="25.5" customHeight="1">
      <c r="B72" s="75"/>
      <c r="D72" s="76" t="s">
        <v>125</v>
      </c>
      <c r="N72" s="266">
        <f>ROUNDUP($N$252,2)</f>
        <v>0</v>
      </c>
      <c r="O72" s="267"/>
      <c r="P72" s="267"/>
      <c r="Q72" s="267"/>
      <c r="R72" s="77"/>
    </row>
    <row r="73" spans="2:18" s="78" customFormat="1" ht="21" customHeight="1">
      <c r="B73" s="79"/>
      <c r="D73" s="80" t="s">
        <v>126</v>
      </c>
      <c r="N73" s="268">
        <f>ROUNDUP($N$253,2)</f>
        <v>0</v>
      </c>
      <c r="O73" s="267"/>
      <c r="P73" s="267"/>
      <c r="Q73" s="267"/>
      <c r="R73" s="81"/>
    </row>
    <row r="74" spans="2:18" s="6" customFormat="1" ht="22.5" customHeight="1">
      <c r="B74" s="17"/>
      <c r="R74" s="20"/>
    </row>
    <row r="75" spans="2:18" s="6" customFormat="1" ht="7.5" customHeigh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3"/>
    </row>
    <row r="79" spans="2:19" s="6" customFormat="1" ht="7.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17"/>
    </row>
    <row r="80" spans="2:19" s="6" customFormat="1" ht="37.5" customHeight="1">
      <c r="B80" s="17"/>
      <c r="C80" s="233" t="s">
        <v>127</v>
      </c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17"/>
    </row>
    <row r="81" spans="2:19" s="6" customFormat="1" ht="7.5" customHeight="1">
      <c r="B81" s="17"/>
      <c r="S81" s="17"/>
    </row>
    <row r="82" spans="2:19" s="6" customFormat="1" ht="15" customHeight="1">
      <c r="B82" s="17"/>
      <c r="C82" s="14" t="s">
        <v>13</v>
      </c>
      <c r="F82" s="269" t="str">
        <f>$F$6</f>
        <v>2/2015 - Revitalizace jihovýchodní části Kmochova ostrova v Kolíně</v>
      </c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S82" s="17"/>
    </row>
    <row r="83" spans="2:19" s="6" customFormat="1" ht="15" customHeight="1">
      <c r="B83" s="17"/>
      <c r="C83" s="13" t="s">
        <v>106</v>
      </c>
      <c r="F83" s="235" t="str">
        <f>$F$7</f>
        <v>SO 9 - Maják</v>
      </c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S83" s="17"/>
    </row>
    <row r="84" spans="2:19" s="6" customFormat="1" ht="7.5" customHeight="1">
      <c r="B84" s="17"/>
      <c r="S84" s="17"/>
    </row>
    <row r="85" spans="2:19" s="6" customFormat="1" ht="18.75" customHeight="1">
      <c r="B85" s="17"/>
      <c r="C85" s="14" t="s">
        <v>17</v>
      </c>
      <c r="F85" s="15" t="str">
        <f>$F$10</f>
        <v>Kolín</v>
      </c>
      <c r="K85" s="14" t="s">
        <v>19</v>
      </c>
      <c r="M85" s="270" t="str">
        <f>IF($O$10="","",$O$10)</f>
        <v>21.04.2015</v>
      </c>
      <c r="N85" s="234"/>
      <c r="O85" s="234"/>
      <c r="P85" s="234"/>
      <c r="S85" s="17"/>
    </row>
    <row r="86" spans="2:19" s="6" customFormat="1" ht="7.5" customHeight="1">
      <c r="B86" s="17"/>
      <c r="S86" s="17"/>
    </row>
    <row r="87" spans="2:19" s="6" customFormat="1" ht="15.75" customHeight="1">
      <c r="B87" s="17"/>
      <c r="C87" s="14" t="s">
        <v>23</v>
      </c>
      <c r="F87" s="15" t="str">
        <f>$E$13</f>
        <v>Město Kolín</v>
      </c>
      <c r="K87" s="14" t="s">
        <v>29</v>
      </c>
      <c r="M87" s="236" t="str">
        <f>$E$19</f>
        <v>Ing. arch. Martin Jirovský</v>
      </c>
      <c r="N87" s="234"/>
      <c r="O87" s="234"/>
      <c r="P87" s="234"/>
      <c r="Q87" s="234"/>
      <c r="S87" s="17"/>
    </row>
    <row r="88" spans="2:19" s="6" customFormat="1" ht="15" customHeight="1">
      <c r="B88" s="17"/>
      <c r="C88" s="14" t="s">
        <v>27</v>
      </c>
      <c r="F88" s="15" t="str">
        <f>IF($E$16="","",$E$16)</f>
        <v> </v>
      </c>
      <c r="S88" s="17"/>
    </row>
    <row r="89" spans="2:19" s="6" customFormat="1" ht="11.25" customHeight="1">
      <c r="B89" s="17"/>
      <c r="S89" s="17"/>
    </row>
    <row r="90" spans="2:27" s="82" customFormat="1" ht="30" customHeight="1">
      <c r="B90" s="83"/>
      <c r="C90" s="84" t="s">
        <v>128</v>
      </c>
      <c r="D90" s="85" t="s">
        <v>51</v>
      </c>
      <c r="E90" s="85" t="s">
        <v>47</v>
      </c>
      <c r="F90" s="264" t="s">
        <v>129</v>
      </c>
      <c r="G90" s="265"/>
      <c r="H90" s="265"/>
      <c r="I90" s="265"/>
      <c r="J90" s="85" t="s">
        <v>130</v>
      </c>
      <c r="K90" s="85" t="s">
        <v>131</v>
      </c>
      <c r="L90" s="264" t="s">
        <v>132</v>
      </c>
      <c r="M90" s="265"/>
      <c r="N90" s="264" t="s">
        <v>133</v>
      </c>
      <c r="O90" s="265"/>
      <c r="P90" s="265"/>
      <c r="Q90" s="265"/>
      <c r="R90" s="86" t="s">
        <v>134</v>
      </c>
      <c r="S90" s="83"/>
      <c r="T90" s="44" t="s">
        <v>135</v>
      </c>
      <c r="U90" s="45" t="s">
        <v>35</v>
      </c>
      <c r="V90" s="45" t="s">
        <v>136</v>
      </c>
      <c r="W90" s="45" t="s">
        <v>137</v>
      </c>
      <c r="X90" s="45" t="s">
        <v>138</v>
      </c>
      <c r="Y90" s="45" t="s">
        <v>139</v>
      </c>
      <c r="Z90" s="45" t="s">
        <v>140</v>
      </c>
      <c r="AA90" s="46" t="s">
        <v>141</v>
      </c>
    </row>
    <row r="91" spans="2:63" s="6" customFormat="1" ht="30" customHeight="1">
      <c r="B91" s="17"/>
      <c r="C91" s="49" t="s">
        <v>112</v>
      </c>
      <c r="N91" s="253">
        <f>$BK$91</f>
        <v>0</v>
      </c>
      <c r="O91" s="234"/>
      <c r="P91" s="234"/>
      <c r="Q91" s="234"/>
      <c r="S91" s="17"/>
      <c r="T91" s="48"/>
      <c r="U91" s="39"/>
      <c r="V91" s="39"/>
      <c r="W91" s="87">
        <f>$W$92+$W$154+$W$252</f>
        <v>0</v>
      </c>
      <c r="X91" s="39"/>
      <c r="Y91" s="87">
        <f>$Y$92+$Y$154+$Y$252</f>
        <v>14.187866799999998</v>
      </c>
      <c r="Z91" s="39"/>
      <c r="AA91" s="88">
        <f>$AA$92+$AA$154+$AA$252</f>
        <v>0</v>
      </c>
      <c r="AT91" s="6" t="s">
        <v>65</v>
      </c>
      <c r="AU91" s="6" t="s">
        <v>113</v>
      </c>
      <c r="BK91" s="89">
        <f>$BK$92+$BK$154+$BK$252</f>
        <v>0</v>
      </c>
    </row>
    <row r="92" spans="2:63" s="90" customFormat="1" ht="37.5" customHeight="1">
      <c r="B92" s="91"/>
      <c r="D92" s="92" t="s">
        <v>114</v>
      </c>
      <c r="N92" s="248">
        <f>$BK$92</f>
        <v>0</v>
      </c>
      <c r="O92" s="249"/>
      <c r="P92" s="249"/>
      <c r="Q92" s="249"/>
      <c r="S92" s="91"/>
      <c r="T92" s="94"/>
      <c r="W92" s="95">
        <f>$W$93+$W$110+$W$115+$W$129+$W$134</f>
        <v>0</v>
      </c>
      <c r="Y92" s="95">
        <f>$Y$93+$Y$110+$Y$115+$Y$129+$Y$134</f>
        <v>12.4961373</v>
      </c>
      <c r="AA92" s="96">
        <f>$AA$93+$AA$110+$AA$115+$AA$129+$AA$134</f>
        <v>0</v>
      </c>
      <c r="AR92" s="93" t="s">
        <v>16</v>
      </c>
      <c r="AT92" s="93" t="s">
        <v>65</v>
      </c>
      <c r="AU92" s="93" t="s">
        <v>66</v>
      </c>
      <c r="AY92" s="93" t="s">
        <v>142</v>
      </c>
      <c r="BK92" s="97">
        <f>$BK$93+$BK$110+$BK$115+$BK$129+$BK$134</f>
        <v>0</v>
      </c>
    </row>
    <row r="93" spans="2:63" s="90" customFormat="1" ht="21" customHeight="1">
      <c r="B93" s="91"/>
      <c r="D93" s="98" t="s">
        <v>115</v>
      </c>
      <c r="N93" s="250">
        <f>$BK$93</f>
        <v>0</v>
      </c>
      <c r="O93" s="249"/>
      <c r="P93" s="249"/>
      <c r="Q93" s="249"/>
      <c r="S93" s="91"/>
      <c r="T93" s="94"/>
      <c r="W93" s="95">
        <f>SUM($W$94:$W$109)</f>
        <v>0</v>
      </c>
      <c r="Y93" s="95">
        <f>SUM($Y$94:$Y$109)</f>
        <v>0.026981400000000003</v>
      </c>
      <c r="AA93" s="96">
        <f>SUM($AA$94:$AA$109)</f>
        <v>0</v>
      </c>
      <c r="AR93" s="93" t="s">
        <v>16</v>
      </c>
      <c r="AT93" s="93" t="s">
        <v>65</v>
      </c>
      <c r="AU93" s="93" t="s">
        <v>16</v>
      </c>
      <c r="AY93" s="93" t="s">
        <v>142</v>
      </c>
      <c r="BK93" s="97">
        <f>SUM($BK$94:$BK$109)</f>
        <v>0</v>
      </c>
    </row>
    <row r="94" spans="2:65" s="6" customFormat="1" ht="39" customHeight="1">
      <c r="B94" s="17"/>
      <c r="C94" s="99" t="s">
        <v>16</v>
      </c>
      <c r="D94" s="99" t="s">
        <v>143</v>
      </c>
      <c r="E94" s="100" t="s">
        <v>1084</v>
      </c>
      <c r="F94" s="260" t="s">
        <v>1085</v>
      </c>
      <c r="G94" s="257"/>
      <c r="H94" s="257"/>
      <c r="I94" s="257"/>
      <c r="J94" s="102" t="s">
        <v>164</v>
      </c>
      <c r="K94" s="103">
        <v>2.916</v>
      </c>
      <c r="L94" s="261"/>
      <c r="M94" s="257"/>
      <c r="N94" s="261">
        <f>ROUND($L$94*$K$94,2)</f>
        <v>0</v>
      </c>
      <c r="O94" s="257"/>
      <c r="P94" s="257"/>
      <c r="Q94" s="257"/>
      <c r="R94" s="101" t="s">
        <v>147</v>
      </c>
      <c r="S94" s="17"/>
      <c r="T94" s="104"/>
      <c r="U94" s="105" t="s">
        <v>36</v>
      </c>
      <c r="X94" s="106">
        <v>0</v>
      </c>
      <c r="Y94" s="106">
        <f>$X$94*$K$94</f>
        <v>0</v>
      </c>
      <c r="Z94" s="106">
        <v>0</v>
      </c>
      <c r="AA94" s="107">
        <f>$Z$94*$K$94</f>
        <v>0</v>
      </c>
      <c r="AR94" s="68" t="s">
        <v>148</v>
      </c>
      <c r="AT94" s="68" t="s">
        <v>143</v>
      </c>
      <c r="AU94" s="68" t="s">
        <v>74</v>
      </c>
      <c r="AY94" s="6" t="s">
        <v>142</v>
      </c>
      <c r="BE94" s="108">
        <f>IF($U$94="základní",$N$94,0)</f>
        <v>0</v>
      </c>
      <c r="BF94" s="108">
        <f>IF($U$94="snížená",$N$94,0)</f>
        <v>0</v>
      </c>
      <c r="BG94" s="108">
        <f>IF($U$94="zákl. přenesená",$N$94,0)</f>
        <v>0</v>
      </c>
      <c r="BH94" s="108">
        <f>IF($U$94="sníž. přenesená",$N$94,0)</f>
        <v>0</v>
      </c>
      <c r="BI94" s="108">
        <f>IF($U$94="nulová",$N$94,0)</f>
        <v>0</v>
      </c>
      <c r="BJ94" s="68" t="s">
        <v>16</v>
      </c>
      <c r="BK94" s="108">
        <f>ROUND($L$94*$K$94,2)</f>
        <v>0</v>
      </c>
      <c r="BL94" s="68" t="s">
        <v>148</v>
      </c>
      <c r="BM94" s="68" t="s">
        <v>1086</v>
      </c>
    </row>
    <row r="95" spans="2:51" s="6" customFormat="1" ht="15.75" customHeight="1">
      <c r="B95" s="109"/>
      <c r="E95" s="110"/>
      <c r="F95" s="258" t="s">
        <v>1087</v>
      </c>
      <c r="G95" s="259"/>
      <c r="H95" s="259"/>
      <c r="I95" s="259"/>
      <c r="K95" s="112">
        <v>2.916</v>
      </c>
      <c r="S95" s="109"/>
      <c r="T95" s="113"/>
      <c r="AA95" s="114"/>
      <c r="AT95" s="111" t="s">
        <v>160</v>
      </c>
      <c r="AU95" s="111" t="s">
        <v>74</v>
      </c>
      <c r="AV95" s="111" t="s">
        <v>74</v>
      </c>
      <c r="AW95" s="111" t="s">
        <v>113</v>
      </c>
      <c r="AX95" s="111" t="s">
        <v>16</v>
      </c>
      <c r="AY95" s="111" t="s">
        <v>142</v>
      </c>
    </row>
    <row r="96" spans="2:65" s="6" customFormat="1" ht="63" customHeight="1">
      <c r="B96" s="17"/>
      <c r="C96" s="99" t="s">
        <v>1088</v>
      </c>
      <c r="D96" s="99" t="s">
        <v>143</v>
      </c>
      <c r="E96" s="100" t="s">
        <v>1089</v>
      </c>
      <c r="F96" s="260" t="s">
        <v>1090</v>
      </c>
      <c r="G96" s="257"/>
      <c r="H96" s="257"/>
      <c r="I96" s="257"/>
      <c r="J96" s="102" t="s">
        <v>164</v>
      </c>
      <c r="K96" s="103">
        <v>7.35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1091</v>
      </c>
    </row>
    <row r="97" spans="2:51" s="6" customFormat="1" ht="15.75" customHeight="1">
      <c r="B97" s="109"/>
      <c r="E97" s="110"/>
      <c r="F97" s="258" t="s">
        <v>1092</v>
      </c>
      <c r="G97" s="259"/>
      <c r="H97" s="259"/>
      <c r="I97" s="259"/>
      <c r="K97" s="112">
        <v>7.35</v>
      </c>
      <c r="S97" s="109"/>
      <c r="T97" s="113"/>
      <c r="AA97" s="114"/>
      <c r="AT97" s="111" t="s">
        <v>160</v>
      </c>
      <c r="AU97" s="111" t="s">
        <v>74</v>
      </c>
      <c r="AV97" s="111" t="s">
        <v>74</v>
      </c>
      <c r="AW97" s="111" t="s">
        <v>113</v>
      </c>
      <c r="AX97" s="111" t="s">
        <v>16</v>
      </c>
      <c r="AY97" s="111" t="s">
        <v>142</v>
      </c>
    </row>
    <row r="98" spans="2:65" s="6" customFormat="1" ht="51" customHeight="1">
      <c r="B98" s="17"/>
      <c r="C98" s="99" t="s">
        <v>177</v>
      </c>
      <c r="D98" s="99" t="s">
        <v>143</v>
      </c>
      <c r="E98" s="100" t="s">
        <v>1093</v>
      </c>
      <c r="F98" s="260" t="s">
        <v>1094</v>
      </c>
      <c r="G98" s="257"/>
      <c r="H98" s="257"/>
      <c r="I98" s="257"/>
      <c r="J98" s="102" t="s">
        <v>229</v>
      </c>
      <c r="K98" s="103">
        <v>146.98</v>
      </c>
      <c r="L98" s="261"/>
      <c r="M98" s="257"/>
      <c r="N98" s="261">
        <f>ROUND($L$98*$K$98,2)</f>
        <v>0</v>
      </c>
      <c r="O98" s="257"/>
      <c r="P98" s="257"/>
      <c r="Q98" s="257"/>
      <c r="R98" s="101" t="s">
        <v>147</v>
      </c>
      <c r="S98" s="17"/>
      <c r="T98" s="104"/>
      <c r="U98" s="105" t="s">
        <v>36</v>
      </c>
      <c r="X98" s="106">
        <v>0.00018</v>
      </c>
      <c r="Y98" s="106">
        <f>$X$98*$K$98</f>
        <v>0.0264564</v>
      </c>
      <c r="Z98" s="106">
        <v>0</v>
      </c>
      <c r="AA98" s="107">
        <f>$Z$98*$K$98</f>
        <v>0</v>
      </c>
      <c r="AR98" s="68" t="s">
        <v>148</v>
      </c>
      <c r="AT98" s="68" t="s">
        <v>143</v>
      </c>
      <c r="AU98" s="68" t="s">
        <v>74</v>
      </c>
      <c r="AY98" s="6" t="s">
        <v>142</v>
      </c>
      <c r="BE98" s="108">
        <f>IF($U$98="základní",$N$98,0)</f>
        <v>0</v>
      </c>
      <c r="BF98" s="108">
        <f>IF($U$98="snížená",$N$98,0)</f>
        <v>0</v>
      </c>
      <c r="BG98" s="108">
        <f>IF($U$98="zákl. přenesená",$N$98,0)</f>
        <v>0</v>
      </c>
      <c r="BH98" s="108">
        <f>IF($U$98="sníž. přenesená",$N$98,0)</f>
        <v>0</v>
      </c>
      <c r="BI98" s="108">
        <f>IF($U$98="nulová",$N$98,0)</f>
        <v>0</v>
      </c>
      <c r="BJ98" s="68" t="s">
        <v>16</v>
      </c>
      <c r="BK98" s="108">
        <f>ROUND($L$98*$K$98,2)</f>
        <v>0</v>
      </c>
      <c r="BL98" s="68" t="s">
        <v>148</v>
      </c>
      <c r="BM98" s="68" t="s">
        <v>1095</v>
      </c>
    </row>
    <row r="99" spans="2:51" s="6" customFormat="1" ht="15.75" customHeight="1">
      <c r="B99" s="109"/>
      <c r="E99" s="110"/>
      <c r="F99" s="258" t="s">
        <v>1096</v>
      </c>
      <c r="G99" s="259"/>
      <c r="H99" s="259"/>
      <c r="I99" s="259"/>
      <c r="K99" s="112">
        <v>146.98</v>
      </c>
      <c r="S99" s="109"/>
      <c r="T99" s="113"/>
      <c r="AA99" s="114"/>
      <c r="AT99" s="111" t="s">
        <v>160</v>
      </c>
      <c r="AU99" s="111" t="s">
        <v>74</v>
      </c>
      <c r="AV99" s="111" t="s">
        <v>74</v>
      </c>
      <c r="AW99" s="111" t="s">
        <v>113</v>
      </c>
      <c r="AX99" s="111" t="s">
        <v>16</v>
      </c>
      <c r="AY99" s="111" t="s">
        <v>142</v>
      </c>
    </row>
    <row r="100" spans="2:65" s="6" customFormat="1" ht="63" customHeight="1">
      <c r="B100" s="17"/>
      <c r="C100" s="99" t="s">
        <v>74</v>
      </c>
      <c r="D100" s="99" t="s">
        <v>143</v>
      </c>
      <c r="E100" s="100" t="s">
        <v>1097</v>
      </c>
      <c r="F100" s="260" t="s">
        <v>1098</v>
      </c>
      <c r="G100" s="257"/>
      <c r="H100" s="257"/>
      <c r="I100" s="257"/>
      <c r="J100" s="102" t="s">
        <v>164</v>
      </c>
      <c r="K100" s="103">
        <v>2.916</v>
      </c>
      <c r="L100" s="261"/>
      <c r="M100" s="257"/>
      <c r="N100" s="261">
        <f>ROUND($L$100*$K$100,2)</f>
        <v>0</v>
      </c>
      <c r="O100" s="257"/>
      <c r="P100" s="257"/>
      <c r="Q100" s="257"/>
      <c r="R100" s="101" t="s">
        <v>147</v>
      </c>
      <c r="S100" s="17"/>
      <c r="T100" s="104"/>
      <c r="U100" s="105" t="s">
        <v>36</v>
      </c>
      <c r="X100" s="106">
        <v>0</v>
      </c>
      <c r="Y100" s="106">
        <f>$X$100*$K$100</f>
        <v>0</v>
      </c>
      <c r="Z100" s="106">
        <v>0</v>
      </c>
      <c r="AA100" s="107">
        <f>$Z$100*$K$100</f>
        <v>0</v>
      </c>
      <c r="AR100" s="68" t="s">
        <v>148</v>
      </c>
      <c r="AT100" s="68" t="s">
        <v>143</v>
      </c>
      <c r="AU100" s="68" t="s">
        <v>74</v>
      </c>
      <c r="AY100" s="6" t="s">
        <v>142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16</v>
      </c>
      <c r="BK100" s="108">
        <f>ROUND($L$100*$K$100,2)</f>
        <v>0</v>
      </c>
      <c r="BL100" s="68" t="s">
        <v>148</v>
      </c>
      <c r="BM100" s="68" t="s">
        <v>1099</v>
      </c>
    </row>
    <row r="101" spans="2:65" s="6" customFormat="1" ht="63" customHeight="1">
      <c r="B101" s="17"/>
      <c r="C101" s="102" t="s">
        <v>440</v>
      </c>
      <c r="D101" s="102" t="s">
        <v>143</v>
      </c>
      <c r="E101" s="100" t="s">
        <v>1100</v>
      </c>
      <c r="F101" s="260" t="s">
        <v>1101</v>
      </c>
      <c r="G101" s="257"/>
      <c r="H101" s="257"/>
      <c r="I101" s="257"/>
      <c r="J101" s="102" t="s">
        <v>164</v>
      </c>
      <c r="K101" s="103">
        <v>2.916</v>
      </c>
      <c r="L101" s="261"/>
      <c r="M101" s="257"/>
      <c r="N101" s="261">
        <f>ROUND($L$101*$K$101,2)</f>
        <v>0</v>
      </c>
      <c r="O101" s="257"/>
      <c r="P101" s="257"/>
      <c r="Q101" s="257"/>
      <c r="R101" s="101" t="s">
        <v>147</v>
      </c>
      <c r="S101" s="17"/>
      <c r="T101" s="104"/>
      <c r="U101" s="105" t="s">
        <v>36</v>
      </c>
      <c r="X101" s="106">
        <v>0</v>
      </c>
      <c r="Y101" s="106">
        <f>$X$101*$K$101</f>
        <v>0</v>
      </c>
      <c r="Z101" s="106">
        <v>0</v>
      </c>
      <c r="AA101" s="107">
        <f>$Z$101*$K$101</f>
        <v>0</v>
      </c>
      <c r="AR101" s="68" t="s">
        <v>148</v>
      </c>
      <c r="AT101" s="68" t="s">
        <v>143</v>
      </c>
      <c r="AU101" s="68" t="s">
        <v>74</v>
      </c>
      <c r="AY101" s="68" t="s">
        <v>142</v>
      </c>
      <c r="BE101" s="108">
        <f>IF($U$101="základní",$N$101,0)</f>
        <v>0</v>
      </c>
      <c r="BF101" s="108">
        <f>IF($U$101="snížená",$N$101,0)</f>
        <v>0</v>
      </c>
      <c r="BG101" s="108">
        <f>IF($U$101="zákl. přenesená",$N$101,0)</f>
        <v>0</v>
      </c>
      <c r="BH101" s="108">
        <f>IF($U$101="sníž. přenesená",$N$101,0)</f>
        <v>0</v>
      </c>
      <c r="BI101" s="108">
        <f>IF($U$101="nulová",$N$101,0)</f>
        <v>0</v>
      </c>
      <c r="BJ101" s="68" t="s">
        <v>16</v>
      </c>
      <c r="BK101" s="108">
        <f>ROUND($L$101*$K$101,2)</f>
        <v>0</v>
      </c>
      <c r="BL101" s="68" t="s">
        <v>148</v>
      </c>
      <c r="BM101" s="68" t="s">
        <v>1102</v>
      </c>
    </row>
    <row r="102" spans="2:65" s="6" customFormat="1" ht="27" customHeight="1">
      <c r="B102" s="17"/>
      <c r="C102" s="102" t="s">
        <v>444</v>
      </c>
      <c r="D102" s="102" t="s">
        <v>143</v>
      </c>
      <c r="E102" s="100" t="s">
        <v>192</v>
      </c>
      <c r="F102" s="260" t="s">
        <v>498</v>
      </c>
      <c r="G102" s="257"/>
      <c r="H102" s="257"/>
      <c r="I102" s="257"/>
      <c r="J102" s="102" t="s">
        <v>194</v>
      </c>
      <c r="K102" s="103">
        <v>5.103</v>
      </c>
      <c r="L102" s="261"/>
      <c r="M102" s="257"/>
      <c r="N102" s="261">
        <f>ROUND($L$102*$K$102,2)</f>
        <v>0</v>
      </c>
      <c r="O102" s="257"/>
      <c r="P102" s="257"/>
      <c r="Q102" s="257"/>
      <c r="R102" s="101" t="s">
        <v>147</v>
      </c>
      <c r="S102" s="17"/>
      <c r="T102" s="104"/>
      <c r="U102" s="105" t="s">
        <v>36</v>
      </c>
      <c r="X102" s="106">
        <v>0</v>
      </c>
      <c r="Y102" s="106">
        <f>$X$102*$K$102</f>
        <v>0</v>
      </c>
      <c r="Z102" s="106">
        <v>0</v>
      </c>
      <c r="AA102" s="107">
        <f>$Z$102*$K$102</f>
        <v>0</v>
      </c>
      <c r="AR102" s="68" t="s">
        <v>148</v>
      </c>
      <c r="AT102" s="68" t="s">
        <v>143</v>
      </c>
      <c r="AU102" s="68" t="s">
        <v>74</v>
      </c>
      <c r="AY102" s="68" t="s">
        <v>142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16</v>
      </c>
      <c r="BK102" s="108">
        <f>ROUND($L$102*$K$102,2)</f>
        <v>0</v>
      </c>
      <c r="BL102" s="68" t="s">
        <v>148</v>
      </c>
      <c r="BM102" s="68" t="s">
        <v>1103</v>
      </c>
    </row>
    <row r="103" spans="2:51" s="6" customFormat="1" ht="15.75" customHeight="1">
      <c r="B103" s="109"/>
      <c r="E103" s="110"/>
      <c r="F103" s="258" t="s">
        <v>1104</v>
      </c>
      <c r="G103" s="259"/>
      <c r="H103" s="259"/>
      <c r="I103" s="259"/>
      <c r="K103" s="112">
        <v>5.103</v>
      </c>
      <c r="S103" s="109"/>
      <c r="T103" s="113"/>
      <c r="AA103" s="114"/>
      <c r="AT103" s="111" t="s">
        <v>160</v>
      </c>
      <c r="AU103" s="111" t="s">
        <v>74</v>
      </c>
      <c r="AV103" s="111" t="s">
        <v>74</v>
      </c>
      <c r="AW103" s="111" t="s">
        <v>113</v>
      </c>
      <c r="AX103" s="111" t="s">
        <v>16</v>
      </c>
      <c r="AY103" s="111" t="s">
        <v>142</v>
      </c>
    </row>
    <row r="104" spans="2:65" s="6" customFormat="1" ht="39" customHeight="1">
      <c r="B104" s="17"/>
      <c r="C104" s="99" t="s">
        <v>1105</v>
      </c>
      <c r="D104" s="99" t="s">
        <v>143</v>
      </c>
      <c r="E104" s="100" t="s">
        <v>501</v>
      </c>
      <c r="F104" s="260" t="s">
        <v>876</v>
      </c>
      <c r="G104" s="257"/>
      <c r="H104" s="257"/>
      <c r="I104" s="257"/>
      <c r="J104" s="102" t="s">
        <v>164</v>
      </c>
      <c r="K104" s="103">
        <v>7.35</v>
      </c>
      <c r="L104" s="261"/>
      <c r="M104" s="257"/>
      <c r="N104" s="261">
        <f>ROUND($L$104*$K$104,2)</f>
        <v>0</v>
      </c>
      <c r="O104" s="257"/>
      <c r="P104" s="257"/>
      <c r="Q104" s="257"/>
      <c r="R104" s="101" t="s">
        <v>147</v>
      </c>
      <c r="S104" s="17"/>
      <c r="T104" s="104"/>
      <c r="U104" s="105" t="s">
        <v>36</v>
      </c>
      <c r="X104" s="106">
        <v>0</v>
      </c>
      <c r="Y104" s="106">
        <f>$X$104*$K$104</f>
        <v>0</v>
      </c>
      <c r="Z104" s="106">
        <v>0</v>
      </c>
      <c r="AA104" s="107">
        <f>$Z$104*$K$104</f>
        <v>0</v>
      </c>
      <c r="AR104" s="68" t="s">
        <v>148</v>
      </c>
      <c r="AT104" s="68" t="s">
        <v>143</v>
      </c>
      <c r="AU104" s="68" t="s">
        <v>74</v>
      </c>
      <c r="AY104" s="6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1106</v>
      </c>
    </row>
    <row r="105" spans="2:65" s="6" customFormat="1" ht="63" customHeight="1">
      <c r="B105" s="17"/>
      <c r="C105" s="102" t="s">
        <v>1107</v>
      </c>
      <c r="D105" s="102" t="s">
        <v>143</v>
      </c>
      <c r="E105" s="100" t="s">
        <v>1108</v>
      </c>
      <c r="F105" s="260" t="s">
        <v>1109</v>
      </c>
      <c r="G105" s="257"/>
      <c r="H105" s="257"/>
      <c r="I105" s="257"/>
      <c r="J105" s="102" t="s">
        <v>146</v>
      </c>
      <c r="K105" s="103">
        <v>21</v>
      </c>
      <c r="L105" s="261"/>
      <c r="M105" s="257"/>
      <c r="N105" s="261">
        <f>ROUND($L$105*$K$105,2)</f>
        <v>0</v>
      </c>
      <c r="O105" s="257"/>
      <c r="P105" s="257"/>
      <c r="Q105" s="257"/>
      <c r="R105" s="101" t="s">
        <v>147</v>
      </c>
      <c r="S105" s="17"/>
      <c r="T105" s="104"/>
      <c r="U105" s="105" t="s">
        <v>36</v>
      </c>
      <c r="X105" s="106">
        <v>0</v>
      </c>
      <c r="Y105" s="106">
        <f>$X$105*$K$105</f>
        <v>0</v>
      </c>
      <c r="Z105" s="106">
        <v>0</v>
      </c>
      <c r="AA105" s="107">
        <f>$Z$105*$K$105</f>
        <v>0</v>
      </c>
      <c r="AR105" s="68" t="s">
        <v>148</v>
      </c>
      <c r="AT105" s="68" t="s">
        <v>143</v>
      </c>
      <c r="AU105" s="68" t="s">
        <v>74</v>
      </c>
      <c r="AY105" s="68" t="s">
        <v>142</v>
      </c>
      <c r="BE105" s="108">
        <f>IF($U$105="základní",$N$105,0)</f>
        <v>0</v>
      </c>
      <c r="BF105" s="108">
        <f>IF($U$105="snížená",$N$105,0)</f>
        <v>0</v>
      </c>
      <c r="BG105" s="108">
        <f>IF($U$105="zákl. přenesená",$N$105,0)</f>
        <v>0</v>
      </c>
      <c r="BH105" s="108">
        <f>IF($U$105="sníž. přenesená",$N$105,0)</f>
        <v>0</v>
      </c>
      <c r="BI105" s="108">
        <f>IF($U$105="nulová",$N$105,0)</f>
        <v>0</v>
      </c>
      <c r="BJ105" s="68" t="s">
        <v>16</v>
      </c>
      <c r="BK105" s="108">
        <f>ROUND($L$105*$K$105,2)</f>
        <v>0</v>
      </c>
      <c r="BL105" s="68" t="s">
        <v>148</v>
      </c>
      <c r="BM105" s="68" t="s">
        <v>1110</v>
      </c>
    </row>
    <row r="106" spans="2:65" s="6" customFormat="1" ht="39" customHeight="1">
      <c r="B106" s="17"/>
      <c r="C106" s="102" t="s">
        <v>1111</v>
      </c>
      <c r="D106" s="102" t="s">
        <v>143</v>
      </c>
      <c r="E106" s="100" t="s">
        <v>507</v>
      </c>
      <c r="F106" s="260" t="s">
        <v>508</v>
      </c>
      <c r="G106" s="257"/>
      <c r="H106" s="257"/>
      <c r="I106" s="257"/>
      <c r="J106" s="102" t="s">
        <v>146</v>
      </c>
      <c r="K106" s="103">
        <v>21</v>
      </c>
      <c r="L106" s="261"/>
      <c r="M106" s="257"/>
      <c r="N106" s="261">
        <f>ROUND($L$106*$K$106,2)</f>
        <v>0</v>
      </c>
      <c r="O106" s="257"/>
      <c r="P106" s="257"/>
      <c r="Q106" s="257"/>
      <c r="R106" s="101" t="s">
        <v>147</v>
      </c>
      <c r="S106" s="17"/>
      <c r="T106" s="104"/>
      <c r="U106" s="105" t="s">
        <v>36</v>
      </c>
      <c r="X106" s="106">
        <v>0</v>
      </c>
      <c r="Y106" s="106">
        <f>$X$106*$K$106</f>
        <v>0</v>
      </c>
      <c r="Z106" s="106">
        <v>0</v>
      </c>
      <c r="AA106" s="107">
        <f>$Z$106*$K$106</f>
        <v>0</v>
      </c>
      <c r="AR106" s="68" t="s">
        <v>148</v>
      </c>
      <c r="AT106" s="68" t="s">
        <v>143</v>
      </c>
      <c r="AU106" s="68" t="s">
        <v>74</v>
      </c>
      <c r="AY106" s="68" t="s">
        <v>142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16</v>
      </c>
      <c r="BK106" s="108">
        <f>ROUND($L$106*$K$106,2)</f>
        <v>0</v>
      </c>
      <c r="BL106" s="68" t="s">
        <v>148</v>
      </c>
      <c r="BM106" s="68" t="s">
        <v>1112</v>
      </c>
    </row>
    <row r="107" spans="2:51" s="6" customFormat="1" ht="15.75" customHeight="1">
      <c r="B107" s="109"/>
      <c r="E107" s="110"/>
      <c r="F107" s="258" t="s">
        <v>1113</v>
      </c>
      <c r="G107" s="259"/>
      <c r="H107" s="259"/>
      <c r="I107" s="259"/>
      <c r="K107" s="112">
        <v>21</v>
      </c>
      <c r="S107" s="109"/>
      <c r="T107" s="113"/>
      <c r="AA107" s="114"/>
      <c r="AT107" s="111" t="s">
        <v>160</v>
      </c>
      <c r="AU107" s="111" t="s">
        <v>74</v>
      </c>
      <c r="AV107" s="111" t="s">
        <v>74</v>
      </c>
      <c r="AW107" s="111" t="s">
        <v>113</v>
      </c>
      <c r="AX107" s="111" t="s">
        <v>16</v>
      </c>
      <c r="AY107" s="111" t="s">
        <v>142</v>
      </c>
    </row>
    <row r="108" spans="2:65" s="6" customFormat="1" ht="27" customHeight="1">
      <c r="B108" s="17"/>
      <c r="C108" s="123" t="s">
        <v>1114</v>
      </c>
      <c r="D108" s="123" t="s">
        <v>202</v>
      </c>
      <c r="E108" s="116" t="s">
        <v>227</v>
      </c>
      <c r="F108" s="254" t="s">
        <v>228</v>
      </c>
      <c r="G108" s="255"/>
      <c r="H108" s="255"/>
      <c r="I108" s="255"/>
      <c r="J108" s="115" t="s">
        <v>229</v>
      </c>
      <c r="K108" s="117">
        <v>0.525</v>
      </c>
      <c r="L108" s="256"/>
      <c r="M108" s="255"/>
      <c r="N108" s="256">
        <f>ROUND($L$108*$K$108,2)</f>
        <v>0</v>
      </c>
      <c r="O108" s="257"/>
      <c r="P108" s="257"/>
      <c r="Q108" s="257"/>
      <c r="R108" s="101" t="s">
        <v>147</v>
      </c>
      <c r="S108" s="17"/>
      <c r="T108" s="104"/>
      <c r="U108" s="105" t="s">
        <v>36</v>
      </c>
      <c r="X108" s="106">
        <v>0.001</v>
      </c>
      <c r="Y108" s="106">
        <f>$X$108*$K$108</f>
        <v>0.0005250000000000001</v>
      </c>
      <c r="Z108" s="106">
        <v>0</v>
      </c>
      <c r="AA108" s="107">
        <f>$Z$108*$K$108</f>
        <v>0</v>
      </c>
      <c r="AR108" s="68" t="s">
        <v>205</v>
      </c>
      <c r="AT108" s="68" t="s">
        <v>202</v>
      </c>
      <c r="AU108" s="68" t="s">
        <v>74</v>
      </c>
      <c r="AY108" s="6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1115</v>
      </c>
    </row>
    <row r="109" spans="2:51" s="6" customFormat="1" ht="15.75" customHeight="1">
      <c r="B109" s="109"/>
      <c r="F109" s="258" t="s">
        <v>1116</v>
      </c>
      <c r="G109" s="259"/>
      <c r="H109" s="259"/>
      <c r="I109" s="259"/>
      <c r="K109" s="112">
        <v>0.525</v>
      </c>
      <c r="S109" s="109"/>
      <c r="T109" s="113"/>
      <c r="AA109" s="114"/>
      <c r="AT109" s="111" t="s">
        <v>160</v>
      </c>
      <c r="AU109" s="111" t="s">
        <v>74</v>
      </c>
      <c r="AV109" s="111" t="s">
        <v>74</v>
      </c>
      <c r="AW109" s="111" t="s">
        <v>66</v>
      </c>
      <c r="AX109" s="111" t="s">
        <v>16</v>
      </c>
      <c r="AY109" s="111" t="s">
        <v>142</v>
      </c>
    </row>
    <row r="110" spans="2:63" s="90" customFormat="1" ht="30.75" customHeight="1">
      <c r="B110" s="91"/>
      <c r="D110" s="98" t="s">
        <v>116</v>
      </c>
      <c r="N110" s="250">
        <f>$BK$110</f>
        <v>0</v>
      </c>
      <c r="O110" s="249"/>
      <c r="P110" s="249"/>
      <c r="Q110" s="249"/>
      <c r="S110" s="91"/>
      <c r="T110" s="94"/>
      <c r="W110" s="95">
        <f>SUM($W$111:$W$114)</f>
        <v>0</v>
      </c>
      <c r="Y110" s="95">
        <f>SUM($Y$111:$Y$114)</f>
        <v>9.1626239</v>
      </c>
      <c r="AA110" s="96">
        <f>SUM($AA$111:$AA$114)</f>
        <v>0</v>
      </c>
      <c r="AR110" s="93" t="s">
        <v>16</v>
      </c>
      <c r="AT110" s="93" t="s">
        <v>65</v>
      </c>
      <c r="AU110" s="93" t="s">
        <v>16</v>
      </c>
      <c r="AY110" s="93" t="s">
        <v>142</v>
      </c>
      <c r="BK110" s="97">
        <f>SUM($BK$111:$BK$114)</f>
        <v>0</v>
      </c>
    </row>
    <row r="111" spans="2:65" s="6" customFormat="1" ht="27" customHeight="1">
      <c r="B111" s="17"/>
      <c r="C111" s="99" t="s">
        <v>154</v>
      </c>
      <c r="D111" s="99" t="s">
        <v>143</v>
      </c>
      <c r="E111" s="100" t="s">
        <v>1117</v>
      </c>
      <c r="F111" s="260" t="s">
        <v>1118</v>
      </c>
      <c r="G111" s="257"/>
      <c r="H111" s="257"/>
      <c r="I111" s="257"/>
      <c r="J111" s="102" t="s">
        <v>164</v>
      </c>
      <c r="K111" s="103">
        <v>3.694</v>
      </c>
      <c r="L111" s="261"/>
      <c r="M111" s="257"/>
      <c r="N111" s="261">
        <f>ROUND($L$111*$K$111,2)</f>
        <v>0</v>
      </c>
      <c r="O111" s="257"/>
      <c r="P111" s="257"/>
      <c r="Q111" s="257"/>
      <c r="R111" s="101" t="s">
        <v>147</v>
      </c>
      <c r="S111" s="17"/>
      <c r="T111" s="104"/>
      <c r="U111" s="105" t="s">
        <v>36</v>
      </c>
      <c r="X111" s="106">
        <v>2.47214</v>
      </c>
      <c r="Y111" s="106">
        <f>$X$111*$K$111</f>
        <v>9.132085159999999</v>
      </c>
      <c r="Z111" s="106">
        <v>0</v>
      </c>
      <c r="AA111" s="107">
        <f>$Z$111*$K$111</f>
        <v>0</v>
      </c>
      <c r="AR111" s="68" t="s">
        <v>148</v>
      </c>
      <c r="AT111" s="68" t="s">
        <v>143</v>
      </c>
      <c r="AU111" s="68" t="s">
        <v>74</v>
      </c>
      <c r="AY111" s="6" t="s">
        <v>142</v>
      </c>
      <c r="BE111" s="108">
        <f>IF($U$111="základní",$N$111,0)</f>
        <v>0</v>
      </c>
      <c r="BF111" s="108">
        <f>IF($U$111="snížená",$N$111,0)</f>
        <v>0</v>
      </c>
      <c r="BG111" s="108">
        <f>IF($U$111="zákl. přenesená",$N$111,0)</f>
        <v>0</v>
      </c>
      <c r="BH111" s="108">
        <f>IF($U$111="sníž. přenesená",$N$111,0)</f>
        <v>0</v>
      </c>
      <c r="BI111" s="108">
        <f>IF($U$111="nulová",$N$111,0)</f>
        <v>0</v>
      </c>
      <c r="BJ111" s="68" t="s">
        <v>16</v>
      </c>
      <c r="BK111" s="108">
        <f>ROUND($L$111*$K$111,2)</f>
        <v>0</v>
      </c>
      <c r="BL111" s="68" t="s">
        <v>148</v>
      </c>
      <c r="BM111" s="68" t="s">
        <v>1119</v>
      </c>
    </row>
    <row r="112" spans="2:51" s="6" customFormat="1" ht="15.75" customHeight="1">
      <c r="B112" s="109"/>
      <c r="E112" s="110"/>
      <c r="F112" s="258" t="s">
        <v>1120</v>
      </c>
      <c r="G112" s="259"/>
      <c r="H112" s="259"/>
      <c r="I112" s="259"/>
      <c r="K112" s="112">
        <v>3.694</v>
      </c>
      <c r="S112" s="109"/>
      <c r="T112" s="113"/>
      <c r="AA112" s="114"/>
      <c r="AT112" s="111" t="s">
        <v>160</v>
      </c>
      <c r="AU112" s="111" t="s">
        <v>74</v>
      </c>
      <c r="AV112" s="111" t="s">
        <v>74</v>
      </c>
      <c r="AW112" s="111" t="s">
        <v>113</v>
      </c>
      <c r="AX112" s="111" t="s">
        <v>16</v>
      </c>
      <c r="AY112" s="111" t="s">
        <v>142</v>
      </c>
    </row>
    <row r="113" spans="2:65" s="6" customFormat="1" ht="39" customHeight="1">
      <c r="B113" s="17"/>
      <c r="C113" s="99" t="s">
        <v>148</v>
      </c>
      <c r="D113" s="99" t="s">
        <v>143</v>
      </c>
      <c r="E113" s="100" t="s">
        <v>1121</v>
      </c>
      <c r="F113" s="260" t="s">
        <v>1122</v>
      </c>
      <c r="G113" s="257"/>
      <c r="H113" s="257"/>
      <c r="I113" s="257"/>
      <c r="J113" s="102" t="s">
        <v>194</v>
      </c>
      <c r="K113" s="103">
        <v>0.029</v>
      </c>
      <c r="L113" s="261"/>
      <c r="M113" s="257"/>
      <c r="N113" s="261">
        <f>ROUND($L$113*$K$113,2)</f>
        <v>0</v>
      </c>
      <c r="O113" s="257"/>
      <c r="P113" s="257"/>
      <c r="Q113" s="257"/>
      <c r="R113" s="101" t="s">
        <v>147</v>
      </c>
      <c r="S113" s="17"/>
      <c r="T113" s="104"/>
      <c r="U113" s="105" t="s">
        <v>36</v>
      </c>
      <c r="X113" s="106">
        <v>1.05306</v>
      </c>
      <c r="Y113" s="106">
        <f>$X$113*$K$113</f>
        <v>0.030538740000000005</v>
      </c>
      <c r="Z113" s="106">
        <v>0</v>
      </c>
      <c r="AA113" s="107">
        <f>$Z$113*$K$113</f>
        <v>0</v>
      </c>
      <c r="AR113" s="68" t="s">
        <v>148</v>
      </c>
      <c r="AT113" s="68" t="s">
        <v>143</v>
      </c>
      <c r="AU113" s="68" t="s">
        <v>74</v>
      </c>
      <c r="AY113" s="6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148</v>
      </c>
      <c r="BM113" s="68" t="s">
        <v>1123</v>
      </c>
    </row>
    <row r="114" spans="2:51" s="6" customFormat="1" ht="15.75" customHeight="1">
      <c r="B114" s="109"/>
      <c r="E114" s="110"/>
      <c r="F114" s="258" t="s">
        <v>1124</v>
      </c>
      <c r="G114" s="259"/>
      <c r="H114" s="259"/>
      <c r="I114" s="259"/>
      <c r="K114" s="112">
        <v>0.029</v>
      </c>
      <c r="S114" s="109"/>
      <c r="T114" s="113"/>
      <c r="AA114" s="114"/>
      <c r="AT114" s="111" t="s">
        <v>160</v>
      </c>
      <c r="AU114" s="111" t="s">
        <v>74</v>
      </c>
      <c r="AV114" s="111" t="s">
        <v>74</v>
      </c>
      <c r="AW114" s="111" t="s">
        <v>113</v>
      </c>
      <c r="AX114" s="111" t="s">
        <v>16</v>
      </c>
      <c r="AY114" s="111" t="s">
        <v>142</v>
      </c>
    </row>
    <row r="115" spans="2:63" s="90" customFormat="1" ht="30.75" customHeight="1">
      <c r="B115" s="91"/>
      <c r="D115" s="98" t="s">
        <v>117</v>
      </c>
      <c r="N115" s="250">
        <f>$BK$115</f>
        <v>0</v>
      </c>
      <c r="O115" s="249"/>
      <c r="P115" s="249"/>
      <c r="Q115" s="249"/>
      <c r="S115" s="91"/>
      <c r="T115" s="94"/>
      <c r="W115" s="95">
        <f>SUM($W$116:$W$128)</f>
        <v>0</v>
      </c>
      <c r="Y115" s="95">
        <f>SUM($Y$116:$Y$128)</f>
        <v>0.14819880000000002</v>
      </c>
      <c r="AA115" s="96">
        <f>SUM($AA$116:$AA$128)</f>
        <v>0</v>
      </c>
      <c r="AR115" s="93" t="s">
        <v>16</v>
      </c>
      <c r="AT115" s="93" t="s">
        <v>65</v>
      </c>
      <c r="AU115" s="93" t="s">
        <v>16</v>
      </c>
      <c r="AY115" s="93" t="s">
        <v>142</v>
      </c>
      <c r="BK115" s="97">
        <f>SUM($BK$116:$BK$128)</f>
        <v>0</v>
      </c>
    </row>
    <row r="116" spans="2:65" s="6" customFormat="1" ht="39" customHeight="1">
      <c r="B116" s="17"/>
      <c r="C116" s="99" t="s">
        <v>281</v>
      </c>
      <c r="D116" s="99" t="s">
        <v>143</v>
      </c>
      <c r="E116" s="100" t="s">
        <v>1125</v>
      </c>
      <c r="F116" s="260" t="s">
        <v>1126</v>
      </c>
      <c r="G116" s="257"/>
      <c r="H116" s="257"/>
      <c r="I116" s="257"/>
      <c r="J116" s="102" t="s">
        <v>229</v>
      </c>
      <c r="K116" s="103">
        <v>13.68</v>
      </c>
      <c r="L116" s="261"/>
      <c r="M116" s="257"/>
      <c r="N116" s="261">
        <f>ROUND($L$116*$K$116,2)</f>
        <v>0</v>
      </c>
      <c r="O116" s="257"/>
      <c r="P116" s="257"/>
      <c r="Q116" s="257"/>
      <c r="R116" s="101" t="s">
        <v>147</v>
      </c>
      <c r="S116" s="17"/>
      <c r="T116" s="104"/>
      <c r="U116" s="105" t="s">
        <v>36</v>
      </c>
      <c r="X116" s="106">
        <v>0</v>
      </c>
      <c r="Y116" s="106">
        <f>$X$116*$K$116</f>
        <v>0</v>
      </c>
      <c r="Z116" s="106">
        <v>0</v>
      </c>
      <c r="AA116" s="107">
        <f>$Z$116*$K$116</f>
        <v>0</v>
      </c>
      <c r="AR116" s="68" t="s">
        <v>148</v>
      </c>
      <c r="AT116" s="68" t="s">
        <v>143</v>
      </c>
      <c r="AU116" s="68" t="s">
        <v>74</v>
      </c>
      <c r="AY116" s="6" t="s">
        <v>142</v>
      </c>
      <c r="BE116" s="108">
        <f>IF($U$116="základní",$N$116,0)</f>
        <v>0</v>
      </c>
      <c r="BF116" s="108">
        <f>IF($U$116="snížená",$N$116,0)</f>
        <v>0</v>
      </c>
      <c r="BG116" s="108">
        <f>IF($U$116="zákl. přenesená",$N$116,0)</f>
        <v>0</v>
      </c>
      <c r="BH116" s="108">
        <f>IF($U$116="sníž. přenesená",$N$116,0)</f>
        <v>0</v>
      </c>
      <c r="BI116" s="108">
        <f>IF($U$116="nulová",$N$116,0)</f>
        <v>0</v>
      </c>
      <c r="BJ116" s="68" t="s">
        <v>16</v>
      </c>
      <c r="BK116" s="108">
        <f>ROUND($L$116*$K$116,2)</f>
        <v>0</v>
      </c>
      <c r="BL116" s="68" t="s">
        <v>148</v>
      </c>
      <c r="BM116" s="68" t="s">
        <v>1127</v>
      </c>
    </row>
    <row r="117" spans="2:65" s="6" customFormat="1" ht="15.75" customHeight="1">
      <c r="B117" s="17"/>
      <c r="C117" s="115" t="s">
        <v>321</v>
      </c>
      <c r="D117" s="115" t="s">
        <v>202</v>
      </c>
      <c r="E117" s="116" t="s">
        <v>1128</v>
      </c>
      <c r="F117" s="254" t="s">
        <v>1129</v>
      </c>
      <c r="G117" s="255"/>
      <c r="H117" s="255"/>
      <c r="I117" s="255"/>
      <c r="J117" s="115" t="s">
        <v>194</v>
      </c>
      <c r="K117" s="117">
        <v>0.014</v>
      </c>
      <c r="L117" s="256"/>
      <c r="M117" s="255"/>
      <c r="N117" s="256">
        <f>ROUND($L$117*$K$117,2)</f>
        <v>0</v>
      </c>
      <c r="O117" s="257"/>
      <c r="P117" s="257"/>
      <c r="Q117" s="257"/>
      <c r="R117" s="101" t="s">
        <v>147</v>
      </c>
      <c r="S117" s="17"/>
      <c r="T117" s="104"/>
      <c r="U117" s="105" t="s">
        <v>36</v>
      </c>
      <c r="X117" s="106">
        <v>1</v>
      </c>
      <c r="Y117" s="106">
        <f>$X$117*$K$117</f>
        <v>0.014</v>
      </c>
      <c r="Z117" s="106">
        <v>0</v>
      </c>
      <c r="AA117" s="107">
        <f>$Z$117*$K$117</f>
        <v>0</v>
      </c>
      <c r="AR117" s="68" t="s">
        <v>205</v>
      </c>
      <c r="AT117" s="68" t="s">
        <v>202</v>
      </c>
      <c r="AU117" s="68" t="s">
        <v>74</v>
      </c>
      <c r="AY117" s="68" t="s">
        <v>142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16</v>
      </c>
      <c r="BK117" s="108">
        <f>ROUND($L$117*$K$117,2)</f>
        <v>0</v>
      </c>
      <c r="BL117" s="68" t="s">
        <v>148</v>
      </c>
      <c r="BM117" s="68" t="s">
        <v>1130</v>
      </c>
    </row>
    <row r="118" spans="2:51" s="6" customFormat="1" ht="15.75" customHeight="1">
      <c r="B118" s="109"/>
      <c r="E118" s="110"/>
      <c r="F118" s="258" t="s">
        <v>1131</v>
      </c>
      <c r="G118" s="259"/>
      <c r="H118" s="259"/>
      <c r="I118" s="259"/>
      <c r="K118" s="112">
        <v>0.014</v>
      </c>
      <c r="S118" s="109"/>
      <c r="T118" s="113"/>
      <c r="AA118" s="114"/>
      <c r="AT118" s="111" t="s">
        <v>160</v>
      </c>
      <c r="AU118" s="111" t="s">
        <v>74</v>
      </c>
      <c r="AV118" s="111" t="s">
        <v>74</v>
      </c>
      <c r="AW118" s="111" t="s">
        <v>113</v>
      </c>
      <c r="AX118" s="111" t="s">
        <v>16</v>
      </c>
      <c r="AY118" s="111" t="s">
        <v>142</v>
      </c>
    </row>
    <row r="119" spans="2:65" s="6" customFormat="1" ht="27" customHeight="1">
      <c r="B119" s="17"/>
      <c r="C119" s="123" t="s">
        <v>514</v>
      </c>
      <c r="D119" s="123" t="s">
        <v>202</v>
      </c>
      <c r="E119" s="116" t="s">
        <v>1132</v>
      </c>
      <c r="F119" s="254" t="s">
        <v>1133</v>
      </c>
      <c r="G119" s="255"/>
      <c r="H119" s="255"/>
      <c r="I119" s="255"/>
      <c r="J119" s="115" t="s">
        <v>638</v>
      </c>
      <c r="K119" s="117">
        <v>0.036</v>
      </c>
      <c r="L119" s="256"/>
      <c r="M119" s="255"/>
      <c r="N119" s="256">
        <f>ROUND($L$119*$K$119,2)</f>
        <v>0</v>
      </c>
      <c r="O119" s="257"/>
      <c r="P119" s="257"/>
      <c r="Q119" s="257"/>
      <c r="R119" s="101" t="s">
        <v>147</v>
      </c>
      <c r="S119" s="17"/>
      <c r="T119" s="104"/>
      <c r="U119" s="105" t="s">
        <v>36</v>
      </c>
      <c r="X119" s="106">
        <v>0.0333</v>
      </c>
      <c r="Y119" s="106">
        <f>$X$119*$K$119</f>
        <v>0.0011988</v>
      </c>
      <c r="Z119" s="106">
        <v>0</v>
      </c>
      <c r="AA119" s="107">
        <f>$Z$119*$K$119</f>
        <v>0</v>
      </c>
      <c r="AR119" s="68" t="s">
        <v>205</v>
      </c>
      <c r="AT119" s="68" t="s">
        <v>202</v>
      </c>
      <c r="AU119" s="68" t="s">
        <v>74</v>
      </c>
      <c r="AY119" s="6" t="s">
        <v>142</v>
      </c>
      <c r="BE119" s="108">
        <f>IF($U$119="základní",$N$119,0)</f>
        <v>0</v>
      </c>
      <c r="BF119" s="108">
        <f>IF($U$119="snížená",$N$119,0)</f>
        <v>0</v>
      </c>
      <c r="BG119" s="108">
        <f>IF($U$119="zákl. přenesená",$N$119,0)</f>
        <v>0</v>
      </c>
      <c r="BH119" s="108">
        <f>IF($U$119="sníž. přenesená",$N$119,0)</f>
        <v>0</v>
      </c>
      <c r="BI119" s="108">
        <f>IF($U$119="nulová",$N$119,0)</f>
        <v>0</v>
      </c>
      <c r="BJ119" s="68" t="s">
        <v>16</v>
      </c>
      <c r="BK119" s="108">
        <f>ROUND($L$119*$K$119,2)</f>
        <v>0</v>
      </c>
      <c r="BL119" s="68" t="s">
        <v>148</v>
      </c>
      <c r="BM119" s="68" t="s">
        <v>1134</v>
      </c>
    </row>
    <row r="120" spans="2:51" s="6" customFormat="1" ht="15.75" customHeight="1">
      <c r="B120" s="109"/>
      <c r="E120" s="110"/>
      <c r="F120" s="258" t="s">
        <v>1135</v>
      </c>
      <c r="G120" s="259"/>
      <c r="H120" s="259"/>
      <c r="I120" s="259"/>
      <c r="K120" s="112">
        <v>0.036</v>
      </c>
      <c r="S120" s="109"/>
      <c r="T120" s="113"/>
      <c r="AA120" s="114"/>
      <c r="AT120" s="111" t="s">
        <v>160</v>
      </c>
      <c r="AU120" s="111" t="s">
        <v>74</v>
      </c>
      <c r="AV120" s="111" t="s">
        <v>74</v>
      </c>
      <c r="AW120" s="111" t="s">
        <v>113</v>
      </c>
      <c r="AX120" s="111" t="s">
        <v>16</v>
      </c>
      <c r="AY120" s="111" t="s">
        <v>142</v>
      </c>
    </row>
    <row r="121" spans="2:65" s="6" customFormat="1" ht="27" customHeight="1">
      <c r="B121" s="17"/>
      <c r="C121" s="99" t="s">
        <v>8</v>
      </c>
      <c r="D121" s="99" t="s">
        <v>143</v>
      </c>
      <c r="E121" s="100" t="s">
        <v>1136</v>
      </c>
      <c r="F121" s="260" t="s">
        <v>1137</v>
      </c>
      <c r="G121" s="257"/>
      <c r="H121" s="257"/>
      <c r="I121" s="257"/>
      <c r="J121" s="102" t="s">
        <v>229</v>
      </c>
      <c r="K121" s="103">
        <v>133.3</v>
      </c>
      <c r="L121" s="261"/>
      <c r="M121" s="257"/>
      <c r="N121" s="261">
        <f>ROUND($L$121*$K$121,2)</f>
        <v>0</v>
      </c>
      <c r="O121" s="257"/>
      <c r="P121" s="257"/>
      <c r="Q121" s="257"/>
      <c r="R121" s="101" t="s">
        <v>147</v>
      </c>
      <c r="S121" s="17"/>
      <c r="T121" s="104"/>
      <c r="U121" s="105" t="s">
        <v>36</v>
      </c>
      <c r="X121" s="106">
        <v>0</v>
      </c>
      <c r="Y121" s="106">
        <f>$X$121*$K$121</f>
        <v>0</v>
      </c>
      <c r="Z121" s="106">
        <v>0</v>
      </c>
      <c r="AA121" s="107">
        <f>$Z$121*$K$121</f>
        <v>0</v>
      </c>
      <c r="AR121" s="68" t="s">
        <v>148</v>
      </c>
      <c r="AT121" s="68" t="s">
        <v>143</v>
      </c>
      <c r="AU121" s="68" t="s">
        <v>74</v>
      </c>
      <c r="AY121" s="6" t="s">
        <v>142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16</v>
      </c>
      <c r="BK121" s="108">
        <f>ROUND($L$121*$K$121,2)</f>
        <v>0</v>
      </c>
      <c r="BL121" s="68" t="s">
        <v>148</v>
      </c>
      <c r="BM121" s="68" t="s">
        <v>1138</v>
      </c>
    </row>
    <row r="122" spans="2:65" s="6" customFormat="1" ht="27" customHeight="1">
      <c r="B122" s="17"/>
      <c r="C122" s="115" t="s">
        <v>217</v>
      </c>
      <c r="D122" s="115" t="s">
        <v>202</v>
      </c>
      <c r="E122" s="116" t="s">
        <v>1139</v>
      </c>
      <c r="F122" s="254" t="s">
        <v>1140</v>
      </c>
      <c r="G122" s="255"/>
      <c r="H122" s="255"/>
      <c r="I122" s="255"/>
      <c r="J122" s="115" t="s">
        <v>194</v>
      </c>
      <c r="K122" s="117">
        <v>0.049</v>
      </c>
      <c r="L122" s="256"/>
      <c r="M122" s="255"/>
      <c r="N122" s="256">
        <f>ROUND($L$122*$K$122,2)</f>
        <v>0</v>
      </c>
      <c r="O122" s="257"/>
      <c r="P122" s="257"/>
      <c r="Q122" s="257"/>
      <c r="R122" s="101" t="s">
        <v>147</v>
      </c>
      <c r="S122" s="17"/>
      <c r="T122" s="104"/>
      <c r="U122" s="105" t="s">
        <v>36</v>
      </c>
      <c r="X122" s="106">
        <v>1</v>
      </c>
      <c r="Y122" s="106">
        <f>$X$122*$K$122</f>
        <v>0.049</v>
      </c>
      <c r="Z122" s="106">
        <v>0</v>
      </c>
      <c r="AA122" s="107">
        <f>$Z$122*$K$122</f>
        <v>0</v>
      </c>
      <c r="AR122" s="68" t="s">
        <v>205</v>
      </c>
      <c r="AT122" s="68" t="s">
        <v>202</v>
      </c>
      <c r="AU122" s="68" t="s">
        <v>74</v>
      </c>
      <c r="AY122" s="68" t="s">
        <v>142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16</v>
      </c>
      <c r="BK122" s="108">
        <f>ROUND($L$122*$K$122,2)</f>
        <v>0</v>
      </c>
      <c r="BL122" s="68" t="s">
        <v>148</v>
      </c>
      <c r="BM122" s="68" t="s">
        <v>1141</v>
      </c>
    </row>
    <row r="123" spans="2:51" s="6" customFormat="1" ht="15.75" customHeight="1">
      <c r="B123" s="109"/>
      <c r="E123" s="110"/>
      <c r="F123" s="258" t="s">
        <v>1142</v>
      </c>
      <c r="G123" s="259"/>
      <c r="H123" s="259"/>
      <c r="I123" s="259"/>
      <c r="K123" s="112">
        <v>0.049</v>
      </c>
      <c r="S123" s="109"/>
      <c r="T123" s="113"/>
      <c r="AA123" s="114"/>
      <c r="AT123" s="111" t="s">
        <v>160</v>
      </c>
      <c r="AU123" s="111" t="s">
        <v>74</v>
      </c>
      <c r="AV123" s="111" t="s">
        <v>74</v>
      </c>
      <c r="AW123" s="111" t="s">
        <v>113</v>
      </c>
      <c r="AX123" s="111" t="s">
        <v>16</v>
      </c>
      <c r="AY123" s="111" t="s">
        <v>142</v>
      </c>
    </row>
    <row r="124" spans="2:65" s="6" customFormat="1" ht="15.75" customHeight="1">
      <c r="B124" s="17"/>
      <c r="C124" s="123" t="s">
        <v>317</v>
      </c>
      <c r="D124" s="123" t="s">
        <v>202</v>
      </c>
      <c r="E124" s="116" t="s">
        <v>1143</v>
      </c>
      <c r="F124" s="254" t="s">
        <v>1144</v>
      </c>
      <c r="G124" s="255"/>
      <c r="H124" s="255"/>
      <c r="I124" s="255"/>
      <c r="J124" s="115" t="s">
        <v>194</v>
      </c>
      <c r="K124" s="117">
        <v>0.042</v>
      </c>
      <c r="L124" s="256"/>
      <c r="M124" s="255"/>
      <c r="N124" s="256">
        <f>ROUND($L$124*$K$124,2)</f>
        <v>0</v>
      </c>
      <c r="O124" s="257"/>
      <c r="P124" s="257"/>
      <c r="Q124" s="257"/>
      <c r="R124" s="101" t="s">
        <v>147</v>
      </c>
      <c r="S124" s="17"/>
      <c r="T124" s="104"/>
      <c r="U124" s="105" t="s">
        <v>36</v>
      </c>
      <c r="X124" s="106">
        <v>1</v>
      </c>
      <c r="Y124" s="106">
        <f>$X$124*$K$124</f>
        <v>0.042</v>
      </c>
      <c r="Z124" s="106">
        <v>0</v>
      </c>
      <c r="AA124" s="107">
        <f>$Z$124*$K$124</f>
        <v>0</v>
      </c>
      <c r="AR124" s="68" t="s">
        <v>205</v>
      </c>
      <c r="AT124" s="68" t="s">
        <v>202</v>
      </c>
      <c r="AU124" s="68" t="s">
        <v>74</v>
      </c>
      <c r="AY124" s="6" t="s">
        <v>142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8" t="s">
        <v>16</v>
      </c>
      <c r="BK124" s="108">
        <f>ROUND($L$124*$K$124,2)</f>
        <v>0</v>
      </c>
      <c r="BL124" s="68" t="s">
        <v>148</v>
      </c>
      <c r="BM124" s="68" t="s">
        <v>1145</v>
      </c>
    </row>
    <row r="125" spans="2:65" s="6" customFormat="1" ht="15.75" customHeight="1">
      <c r="B125" s="17"/>
      <c r="C125" s="115" t="s">
        <v>456</v>
      </c>
      <c r="D125" s="115" t="s">
        <v>202</v>
      </c>
      <c r="E125" s="116" t="s">
        <v>1128</v>
      </c>
      <c r="F125" s="254" t="s">
        <v>1129</v>
      </c>
      <c r="G125" s="255"/>
      <c r="H125" s="255"/>
      <c r="I125" s="255"/>
      <c r="J125" s="115" t="s">
        <v>194</v>
      </c>
      <c r="K125" s="117">
        <v>0.013</v>
      </c>
      <c r="L125" s="256"/>
      <c r="M125" s="255"/>
      <c r="N125" s="256">
        <f>ROUND($L$125*$K$125,2)</f>
        <v>0</v>
      </c>
      <c r="O125" s="257"/>
      <c r="P125" s="257"/>
      <c r="Q125" s="257"/>
      <c r="R125" s="101" t="s">
        <v>147</v>
      </c>
      <c r="S125" s="17"/>
      <c r="T125" s="104"/>
      <c r="U125" s="105" t="s">
        <v>36</v>
      </c>
      <c r="X125" s="106">
        <v>1</v>
      </c>
      <c r="Y125" s="106">
        <f>$X$125*$K$125</f>
        <v>0.013</v>
      </c>
      <c r="Z125" s="106">
        <v>0</v>
      </c>
      <c r="AA125" s="107">
        <f>$Z$125*$K$125</f>
        <v>0</v>
      </c>
      <c r="AR125" s="68" t="s">
        <v>205</v>
      </c>
      <c r="AT125" s="68" t="s">
        <v>202</v>
      </c>
      <c r="AU125" s="68" t="s">
        <v>74</v>
      </c>
      <c r="AY125" s="68" t="s">
        <v>142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16</v>
      </c>
      <c r="BK125" s="108">
        <f>ROUND($L$125*$K$125,2)</f>
        <v>0</v>
      </c>
      <c r="BL125" s="68" t="s">
        <v>148</v>
      </c>
      <c r="BM125" s="68" t="s">
        <v>1146</v>
      </c>
    </row>
    <row r="126" spans="2:65" s="6" customFormat="1" ht="27" customHeight="1">
      <c r="B126" s="17"/>
      <c r="C126" s="115" t="s">
        <v>291</v>
      </c>
      <c r="D126" s="115" t="s">
        <v>202</v>
      </c>
      <c r="E126" s="116" t="s">
        <v>1147</v>
      </c>
      <c r="F126" s="254" t="s">
        <v>1148</v>
      </c>
      <c r="G126" s="255"/>
      <c r="H126" s="255"/>
      <c r="I126" s="255"/>
      <c r="J126" s="115" t="s">
        <v>194</v>
      </c>
      <c r="K126" s="117">
        <v>0.029</v>
      </c>
      <c r="L126" s="256"/>
      <c r="M126" s="255"/>
      <c r="N126" s="256">
        <f>ROUND($L$126*$K$126,2)</f>
        <v>0</v>
      </c>
      <c r="O126" s="257"/>
      <c r="P126" s="257"/>
      <c r="Q126" s="257"/>
      <c r="R126" s="101" t="s">
        <v>147</v>
      </c>
      <c r="S126" s="17"/>
      <c r="T126" s="104"/>
      <c r="U126" s="105" t="s">
        <v>36</v>
      </c>
      <c r="X126" s="106">
        <v>1</v>
      </c>
      <c r="Y126" s="106">
        <f>$X$126*$K$126</f>
        <v>0.029</v>
      </c>
      <c r="Z126" s="106">
        <v>0</v>
      </c>
      <c r="AA126" s="107">
        <f>$Z$126*$K$126</f>
        <v>0</v>
      </c>
      <c r="AR126" s="68" t="s">
        <v>464</v>
      </c>
      <c r="AT126" s="68" t="s">
        <v>202</v>
      </c>
      <c r="AU126" s="68" t="s">
        <v>74</v>
      </c>
      <c r="AY126" s="68" t="s">
        <v>142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8" t="s">
        <v>16</v>
      </c>
      <c r="BK126" s="108">
        <f>ROUND($L$126*$K$126,2)</f>
        <v>0</v>
      </c>
      <c r="BL126" s="68" t="s">
        <v>326</v>
      </c>
      <c r="BM126" s="68" t="s">
        <v>1149</v>
      </c>
    </row>
    <row r="127" spans="2:47" s="6" customFormat="1" ht="27" customHeight="1">
      <c r="B127" s="17"/>
      <c r="F127" s="252" t="s">
        <v>1150</v>
      </c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17"/>
      <c r="T127" s="41"/>
      <c r="AA127" s="42"/>
      <c r="AT127" s="6" t="s">
        <v>271</v>
      </c>
      <c r="AU127" s="6" t="s">
        <v>74</v>
      </c>
    </row>
    <row r="128" spans="2:51" s="6" customFormat="1" ht="15.75" customHeight="1">
      <c r="B128" s="109"/>
      <c r="E128" s="111"/>
      <c r="F128" s="258" t="s">
        <v>1151</v>
      </c>
      <c r="G128" s="259"/>
      <c r="H128" s="259"/>
      <c r="I128" s="259"/>
      <c r="K128" s="112">
        <v>0.029</v>
      </c>
      <c r="S128" s="109"/>
      <c r="T128" s="113"/>
      <c r="AA128" s="114"/>
      <c r="AT128" s="111" t="s">
        <v>160</v>
      </c>
      <c r="AU128" s="111" t="s">
        <v>74</v>
      </c>
      <c r="AV128" s="111" t="s">
        <v>74</v>
      </c>
      <c r="AW128" s="111" t="s">
        <v>113</v>
      </c>
      <c r="AX128" s="111" t="s">
        <v>16</v>
      </c>
      <c r="AY128" s="111" t="s">
        <v>142</v>
      </c>
    </row>
    <row r="129" spans="2:63" s="90" customFormat="1" ht="30.75" customHeight="1">
      <c r="B129" s="91"/>
      <c r="D129" s="98" t="s">
        <v>118</v>
      </c>
      <c r="N129" s="250">
        <f>$BK$129</f>
        <v>0</v>
      </c>
      <c r="O129" s="249"/>
      <c r="P129" s="249"/>
      <c r="Q129" s="249"/>
      <c r="S129" s="91"/>
      <c r="T129" s="94"/>
      <c r="W129" s="95">
        <f>SUM($W$130:$W$133)</f>
        <v>0</v>
      </c>
      <c r="Y129" s="95">
        <f>SUM($Y$130:$Y$133)</f>
        <v>0.34700000000000003</v>
      </c>
      <c r="AA129" s="96">
        <f>SUM($AA$130:$AA$133)</f>
        <v>0</v>
      </c>
      <c r="AR129" s="93" t="s">
        <v>16</v>
      </c>
      <c r="AT129" s="93" t="s">
        <v>65</v>
      </c>
      <c r="AU129" s="93" t="s">
        <v>16</v>
      </c>
      <c r="AY129" s="93" t="s">
        <v>142</v>
      </c>
      <c r="BK129" s="97">
        <f>SUM($BK$130:$BK$133)</f>
        <v>0</v>
      </c>
    </row>
    <row r="130" spans="2:65" s="6" customFormat="1" ht="39" customHeight="1">
      <c r="B130" s="17"/>
      <c r="C130" s="99" t="s">
        <v>336</v>
      </c>
      <c r="D130" s="99" t="s">
        <v>143</v>
      </c>
      <c r="E130" s="100" t="s">
        <v>1152</v>
      </c>
      <c r="F130" s="260" t="s">
        <v>1153</v>
      </c>
      <c r="G130" s="257"/>
      <c r="H130" s="257"/>
      <c r="I130" s="257"/>
      <c r="J130" s="102" t="s">
        <v>194</v>
      </c>
      <c r="K130" s="103">
        <v>0.639</v>
      </c>
      <c r="L130" s="261"/>
      <c r="M130" s="257"/>
      <c r="N130" s="261">
        <f>ROUND($L$130*$K$130,2)</f>
        <v>0</v>
      </c>
      <c r="O130" s="257"/>
      <c r="P130" s="257"/>
      <c r="Q130" s="257"/>
      <c r="R130" s="101" t="s">
        <v>147</v>
      </c>
      <c r="S130" s="17"/>
      <c r="T130" s="104"/>
      <c r="U130" s="105" t="s">
        <v>36</v>
      </c>
      <c r="X130" s="106">
        <v>0</v>
      </c>
      <c r="Y130" s="106">
        <f>$X$130*$K$130</f>
        <v>0</v>
      </c>
      <c r="Z130" s="106">
        <v>0</v>
      </c>
      <c r="AA130" s="107">
        <f>$Z$130*$K$130</f>
        <v>0</v>
      </c>
      <c r="AR130" s="68" t="s">
        <v>148</v>
      </c>
      <c r="AT130" s="68" t="s">
        <v>143</v>
      </c>
      <c r="AU130" s="68" t="s">
        <v>74</v>
      </c>
      <c r="AY130" s="6" t="s">
        <v>142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8" t="s">
        <v>16</v>
      </c>
      <c r="BK130" s="108">
        <f>ROUND($L$130*$K$130,2)</f>
        <v>0</v>
      </c>
      <c r="BL130" s="68" t="s">
        <v>148</v>
      </c>
      <c r="BM130" s="68" t="s">
        <v>1154</v>
      </c>
    </row>
    <row r="131" spans="2:65" s="6" customFormat="1" ht="39" customHeight="1">
      <c r="B131" s="17"/>
      <c r="C131" s="115" t="s">
        <v>559</v>
      </c>
      <c r="D131" s="115" t="s">
        <v>202</v>
      </c>
      <c r="E131" s="116" t="s">
        <v>1155</v>
      </c>
      <c r="F131" s="254" t="s">
        <v>1156</v>
      </c>
      <c r="G131" s="255"/>
      <c r="H131" s="255"/>
      <c r="I131" s="255"/>
      <c r="J131" s="115" t="s">
        <v>194</v>
      </c>
      <c r="K131" s="117">
        <v>0.333</v>
      </c>
      <c r="L131" s="256"/>
      <c r="M131" s="255"/>
      <c r="N131" s="256">
        <f>ROUND($L$131*$K$131,2)</f>
        <v>0</v>
      </c>
      <c r="O131" s="257"/>
      <c r="P131" s="257"/>
      <c r="Q131" s="257"/>
      <c r="R131" s="101" t="s">
        <v>147</v>
      </c>
      <c r="S131" s="17"/>
      <c r="T131" s="104"/>
      <c r="U131" s="105" t="s">
        <v>36</v>
      </c>
      <c r="X131" s="106">
        <v>1</v>
      </c>
      <c r="Y131" s="106">
        <f>$X$131*$K$131</f>
        <v>0.333</v>
      </c>
      <c r="Z131" s="106">
        <v>0</v>
      </c>
      <c r="AA131" s="107">
        <f>$Z$131*$K$131</f>
        <v>0</v>
      </c>
      <c r="AR131" s="68" t="s">
        <v>205</v>
      </c>
      <c r="AT131" s="68" t="s">
        <v>202</v>
      </c>
      <c r="AU131" s="68" t="s">
        <v>74</v>
      </c>
      <c r="AY131" s="68" t="s">
        <v>142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16</v>
      </c>
      <c r="BK131" s="108">
        <f>ROUND($L$131*$K$131,2)</f>
        <v>0</v>
      </c>
      <c r="BL131" s="68" t="s">
        <v>148</v>
      </c>
      <c r="BM131" s="68" t="s">
        <v>1157</v>
      </c>
    </row>
    <row r="132" spans="2:51" s="6" customFormat="1" ht="27" customHeight="1">
      <c r="B132" s="109"/>
      <c r="E132" s="110"/>
      <c r="F132" s="258" t="s">
        <v>1158</v>
      </c>
      <c r="G132" s="259"/>
      <c r="H132" s="259"/>
      <c r="I132" s="259"/>
      <c r="K132" s="112">
        <v>0.333</v>
      </c>
      <c r="S132" s="109"/>
      <c r="T132" s="113"/>
      <c r="AA132" s="114"/>
      <c r="AT132" s="111" t="s">
        <v>160</v>
      </c>
      <c r="AU132" s="111" t="s">
        <v>74</v>
      </c>
      <c r="AV132" s="111" t="s">
        <v>74</v>
      </c>
      <c r="AW132" s="111" t="s">
        <v>113</v>
      </c>
      <c r="AX132" s="111" t="s">
        <v>16</v>
      </c>
      <c r="AY132" s="111" t="s">
        <v>142</v>
      </c>
    </row>
    <row r="133" spans="2:65" s="6" customFormat="1" ht="15.75" customHeight="1">
      <c r="B133" s="17"/>
      <c r="C133" s="123" t="s">
        <v>313</v>
      </c>
      <c r="D133" s="123" t="s">
        <v>202</v>
      </c>
      <c r="E133" s="116" t="s">
        <v>1128</v>
      </c>
      <c r="F133" s="254" t="s">
        <v>1129</v>
      </c>
      <c r="G133" s="255"/>
      <c r="H133" s="255"/>
      <c r="I133" s="255"/>
      <c r="J133" s="115" t="s">
        <v>194</v>
      </c>
      <c r="K133" s="117">
        <v>0.014</v>
      </c>
      <c r="L133" s="256"/>
      <c r="M133" s="255"/>
      <c r="N133" s="256">
        <f>ROUND($L$133*$K$133,2)</f>
        <v>0</v>
      </c>
      <c r="O133" s="257"/>
      <c r="P133" s="257"/>
      <c r="Q133" s="257"/>
      <c r="R133" s="101" t="s">
        <v>147</v>
      </c>
      <c r="S133" s="17"/>
      <c r="T133" s="104"/>
      <c r="U133" s="105" t="s">
        <v>36</v>
      </c>
      <c r="X133" s="106">
        <v>1</v>
      </c>
      <c r="Y133" s="106">
        <f>$X$133*$K$133</f>
        <v>0.014</v>
      </c>
      <c r="Z133" s="106">
        <v>0</v>
      </c>
      <c r="AA133" s="107">
        <f>$Z$133*$K$133</f>
        <v>0</v>
      </c>
      <c r="AR133" s="68" t="s">
        <v>205</v>
      </c>
      <c r="AT133" s="68" t="s">
        <v>202</v>
      </c>
      <c r="AU133" s="68" t="s">
        <v>74</v>
      </c>
      <c r="AY133" s="6" t="s">
        <v>142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8" t="s">
        <v>16</v>
      </c>
      <c r="BK133" s="108">
        <f>ROUND($L$133*$K$133,2)</f>
        <v>0</v>
      </c>
      <c r="BL133" s="68" t="s">
        <v>148</v>
      </c>
      <c r="BM133" s="68" t="s">
        <v>1159</v>
      </c>
    </row>
    <row r="134" spans="2:63" s="90" customFormat="1" ht="30.75" customHeight="1">
      <c r="B134" s="91"/>
      <c r="D134" s="98" t="s">
        <v>121</v>
      </c>
      <c r="N134" s="250">
        <f>$BK$134</f>
        <v>0</v>
      </c>
      <c r="O134" s="249"/>
      <c r="P134" s="249"/>
      <c r="Q134" s="249"/>
      <c r="S134" s="91"/>
      <c r="T134" s="94"/>
      <c r="W134" s="95">
        <f>$W$135+$W$136</f>
        <v>0</v>
      </c>
      <c r="Y134" s="95">
        <f>$Y$135+$Y$136</f>
        <v>2.8113332</v>
      </c>
      <c r="AA134" s="96">
        <f>$AA$135+$AA$136</f>
        <v>0</v>
      </c>
      <c r="AR134" s="93" t="s">
        <v>16</v>
      </c>
      <c r="AT134" s="93" t="s">
        <v>65</v>
      </c>
      <c r="AU134" s="93" t="s">
        <v>16</v>
      </c>
      <c r="AY134" s="93" t="s">
        <v>142</v>
      </c>
      <c r="BK134" s="97">
        <f>$BK$135+$BK$136</f>
        <v>0</v>
      </c>
    </row>
    <row r="135" spans="2:65" s="6" customFormat="1" ht="51" customHeight="1">
      <c r="B135" s="17"/>
      <c r="C135" s="102" t="s">
        <v>326</v>
      </c>
      <c r="D135" s="102" t="s">
        <v>143</v>
      </c>
      <c r="E135" s="100" t="s">
        <v>1160</v>
      </c>
      <c r="F135" s="260" t="s">
        <v>1161</v>
      </c>
      <c r="G135" s="257"/>
      <c r="H135" s="257"/>
      <c r="I135" s="257"/>
      <c r="J135" s="102" t="s">
        <v>146</v>
      </c>
      <c r="K135" s="103">
        <v>4.61</v>
      </c>
      <c r="L135" s="261"/>
      <c r="M135" s="257"/>
      <c r="N135" s="261">
        <f>ROUND($L$135*$K$135,2)</f>
        <v>0</v>
      </c>
      <c r="O135" s="257"/>
      <c r="P135" s="257"/>
      <c r="Q135" s="257"/>
      <c r="R135" s="101" t="s">
        <v>147</v>
      </c>
      <c r="S135" s="17"/>
      <c r="T135" s="104"/>
      <c r="U135" s="105" t="s">
        <v>36</v>
      </c>
      <c r="X135" s="106">
        <v>0.05112</v>
      </c>
      <c r="Y135" s="106">
        <f>$X$135*$K$135</f>
        <v>0.23566320000000002</v>
      </c>
      <c r="Z135" s="106">
        <v>0</v>
      </c>
      <c r="AA135" s="107">
        <f>$Z$135*$K$135</f>
        <v>0</v>
      </c>
      <c r="AR135" s="68" t="s">
        <v>148</v>
      </c>
      <c r="AT135" s="68" t="s">
        <v>143</v>
      </c>
      <c r="AU135" s="68" t="s">
        <v>74</v>
      </c>
      <c r="AY135" s="68" t="s">
        <v>142</v>
      </c>
      <c r="BE135" s="108">
        <f>IF($U$135="základní",$N$135,0)</f>
        <v>0</v>
      </c>
      <c r="BF135" s="108">
        <f>IF($U$135="snížená",$N$135,0)</f>
        <v>0</v>
      </c>
      <c r="BG135" s="108">
        <f>IF($U$135="zákl. přenesená",$N$135,0)</f>
        <v>0</v>
      </c>
      <c r="BH135" s="108">
        <f>IF($U$135="sníž. přenesená",$N$135,0)</f>
        <v>0</v>
      </c>
      <c r="BI135" s="108">
        <f>IF($U$135="nulová",$N$135,0)</f>
        <v>0</v>
      </c>
      <c r="BJ135" s="68" t="s">
        <v>16</v>
      </c>
      <c r="BK135" s="108">
        <f>ROUND($L$135*$K$135,2)</f>
        <v>0</v>
      </c>
      <c r="BL135" s="68" t="s">
        <v>148</v>
      </c>
      <c r="BM135" s="68" t="s">
        <v>1162</v>
      </c>
    </row>
    <row r="136" spans="2:63" s="90" customFormat="1" ht="23.25" customHeight="1">
      <c r="B136" s="91"/>
      <c r="D136" s="98" t="s">
        <v>122</v>
      </c>
      <c r="N136" s="250">
        <f>$BK$136</f>
        <v>0</v>
      </c>
      <c r="O136" s="249"/>
      <c r="P136" s="249"/>
      <c r="Q136" s="249"/>
      <c r="S136" s="91"/>
      <c r="T136" s="94"/>
      <c r="W136" s="95">
        <f>SUM($W$137:$W$153)</f>
        <v>0</v>
      </c>
      <c r="Y136" s="95">
        <f>SUM($Y$137:$Y$153)</f>
        <v>2.57567</v>
      </c>
      <c r="AA136" s="96">
        <f>SUM($AA$137:$AA$153)</f>
        <v>0</v>
      </c>
      <c r="AR136" s="93" t="s">
        <v>16</v>
      </c>
      <c r="AT136" s="93" t="s">
        <v>65</v>
      </c>
      <c r="AU136" s="93" t="s">
        <v>74</v>
      </c>
      <c r="AY136" s="93" t="s">
        <v>142</v>
      </c>
      <c r="BK136" s="97">
        <f>SUM($BK$137:$BK$153)</f>
        <v>0</v>
      </c>
    </row>
    <row r="137" spans="2:65" s="6" customFormat="1" ht="39" customHeight="1">
      <c r="B137" s="17"/>
      <c r="C137" s="102" t="s">
        <v>377</v>
      </c>
      <c r="D137" s="102" t="s">
        <v>143</v>
      </c>
      <c r="E137" s="100" t="s">
        <v>1163</v>
      </c>
      <c r="F137" s="260" t="s">
        <v>1164</v>
      </c>
      <c r="G137" s="257"/>
      <c r="H137" s="257"/>
      <c r="I137" s="257"/>
      <c r="J137" s="102" t="s">
        <v>1165</v>
      </c>
      <c r="K137" s="103">
        <v>1</v>
      </c>
      <c r="L137" s="261"/>
      <c r="M137" s="257"/>
      <c r="N137" s="261">
        <f>ROUND($L$137*$K$137,2)</f>
        <v>0</v>
      </c>
      <c r="O137" s="257"/>
      <c r="P137" s="257"/>
      <c r="Q137" s="257"/>
      <c r="R137" s="101"/>
      <c r="S137" s="17"/>
      <c r="T137" s="104"/>
      <c r="U137" s="105" t="s">
        <v>36</v>
      </c>
      <c r="X137" s="106">
        <v>0.00267</v>
      </c>
      <c r="Y137" s="106">
        <f>$X$137*$K$137</f>
        <v>0.00267</v>
      </c>
      <c r="Z137" s="106">
        <v>0</v>
      </c>
      <c r="AA137" s="107">
        <f>$Z$137*$K$137</f>
        <v>0</v>
      </c>
      <c r="AR137" s="68" t="s">
        <v>148</v>
      </c>
      <c r="AT137" s="68" t="s">
        <v>143</v>
      </c>
      <c r="AU137" s="68" t="s">
        <v>154</v>
      </c>
      <c r="AY137" s="68" t="s">
        <v>142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16</v>
      </c>
      <c r="BK137" s="108">
        <f>ROUND($L$137*$K$137,2)</f>
        <v>0</v>
      </c>
      <c r="BL137" s="68" t="s">
        <v>148</v>
      </c>
      <c r="BM137" s="68" t="s">
        <v>1166</v>
      </c>
    </row>
    <row r="138" spans="2:65" s="6" customFormat="1" ht="39" customHeight="1">
      <c r="B138" s="17"/>
      <c r="C138" s="102" t="s">
        <v>432</v>
      </c>
      <c r="D138" s="102" t="s">
        <v>143</v>
      </c>
      <c r="E138" s="100" t="s">
        <v>1167</v>
      </c>
      <c r="F138" s="260" t="s">
        <v>1168</v>
      </c>
      <c r="G138" s="257"/>
      <c r="H138" s="257"/>
      <c r="I138" s="257"/>
      <c r="J138" s="102" t="s">
        <v>194</v>
      </c>
      <c r="K138" s="103">
        <v>8.185</v>
      </c>
      <c r="L138" s="261"/>
      <c r="M138" s="257"/>
      <c r="N138" s="261">
        <f>ROUND($L$138*$K$138,2)</f>
        <v>0</v>
      </c>
      <c r="O138" s="257"/>
      <c r="P138" s="257"/>
      <c r="Q138" s="257"/>
      <c r="R138" s="101" t="s">
        <v>147</v>
      </c>
      <c r="S138" s="17"/>
      <c r="T138" s="104"/>
      <c r="U138" s="105" t="s">
        <v>36</v>
      </c>
      <c r="X138" s="106">
        <v>0</v>
      </c>
      <c r="Y138" s="106">
        <f>$X$138*$K$138</f>
        <v>0</v>
      </c>
      <c r="Z138" s="106">
        <v>0</v>
      </c>
      <c r="AA138" s="107">
        <f>$Z$138*$K$138</f>
        <v>0</v>
      </c>
      <c r="AR138" s="68" t="s">
        <v>148</v>
      </c>
      <c r="AT138" s="68" t="s">
        <v>143</v>
      </c>
      <c r="AU138" s="68" t="s">
        <v>154</v>
      </c>
      <c r="AY138" s="68" t="s">
        <v>142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8" t="s">
        <v>16</v>
      </c>
      <c r="BK138" s="108">
        <f>ROUND($L$138*$K$138,2)</f>
        <v>0</v>
      </c>
      <c r="BL138" s="68" t="s">
        <v>148</v>
      </c>
      <c r="BM138" s="68" t="s">
        <v>1169</v>
      </c>
    </row>
    <row r="139" spans="2:51" s="6" customFormat="1" ht="15.75" customHeight="1">
      <c r="B139" s="109"/>
      <c r="E139" s="110"/>
      <c r="F139" s="258" t="s">
        <v>1170</v>
      </c>
      <c r="G139" s="259"/>
      <c r="H139" s="259"/>
      <c r="I139" s="259"/>
      <c r="K139" s="112">
        <v>8.185</v>
      </c>
      <c r="S139" s="109"/>
      <c r="T139" s="113"/>
      <c r="AA139" s="114"/>
      <c r="AT139" s="111" t="s">
        <v>160</v>
      </c>
      <c r="AU139" s="111" t="s">
        <v>154</v>
      </c>
      <c r="AV139" s="111" t="s">
        <v>74</v>
      </c>
      <c r="AW139" s="111" t="s">
        <v>113</v>
      </c>
      <c r="AX139" s="111" t="s">
        <v>16</v>
      </c>
      <c r="AY139" s="111" t="s">
        <v>142</v>
      </c>
    </row>
    <row r="140" spans="2:65" s="6" customFormat="1" ht="39" customHeight="1">
      <c r="B140" s="17"/>
      <c r="C140" s="123" t="s">
        <v>394</v>
      </c>
      <c r="D140" s="123" t="s">
        <v>202</v>
      </c>
      <c r="E140" s="116" t="s">
        <v>1171</v>
      </c>
      <c r="F140" s="254" t="s">
        <v>1172</v>
      </c>
      <c r="G140" s="255"/>
      <c r="H140" s="255"/>
      <c r="I140" s="255"/>
      <c r="J140" s="115" t="s">
        <v>194</v>
      </c>
      <c r="K140" s="117">
        <v>0.35</v>
      </c>
      <c r="L140" s="256"/>
      <c r="M140" s="255"/>
      <c r="N140" s="256">
        <f>ROUND($L$140*$K$140,2)</f>
        <v>0</v>
      </c>
      <c r="O140" s="257"/>
      <c r="P140" s="257"/>
      <c r="Q140" s="257"/>
      <c r="R140" s="101" t="s">
        <v>147</v>
      </c>
      <c r="S140" s="17"/>
      <c r="T140" s="104"/>
      <c r="U140" s="105" t="s">
        <v>36</v>
      </c>
      <c r="X140" s="106">
        <v>1</v>
      </c>
      <c r="Y140" s="106">
        <f>$X$140*$K$140</f>
        <v>0.35</v>
      </c>
      <c r="Z140" s="106">
        <v>0</v>
      </c>
      <c r="AA140" s="107">
        <f>$Z$140*$K$140</f>
        <v>0</v>
      </c>
      <c r="AR140" s="68" t="s">
        <v>205</v>
      </c>
      <c r="AT140" s="68" t="s">
        <v>202</v>
      </c>
      <c r="AU140" s="68" t="s">
        <v>154</v>
      </c>
      <c r="AY140" s="6" t="s">
        <v>142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16</v>
      </c>
      <c r="BK140" s="108">
        <f>ROUND($L$140*$K$140,2)</f>
        <v>0</v>
      </c>
      <c r="BL140" s="68" t="s">
        <v>148</v>
      </c>
      <c r="BM140" s="68" t="s">
        <v>1173</v>
      </c>
    </row>
    <row r="141" spans="2:65" s="6" customFormat="1" ht="39" customHeight="1">
      <c r="B141" s="17"/>
      <c r="C141" s="115" t="s">
        <v>205</v>
      </c>
      <c r="D141" s="115" t="s">
        <v>202</v>
      </c>
      <c r="E141" s="116" t="s">
        <v>1174</v>
      </c>
      <c r="F141" s="254" t="s">
        <v>1175</v>
      </c>
      <c r="G141" s="255"/>
      <c r="H141" s="255"/>
      <c r="I141" s="255"/>
      <c r="J141" s="115" t="s">
        <v>194</v>
      </c>
      <c r="K141" s="117">
        <v>0.327</v>
      </c>
      <c r="L141" s="256"/>
      <c r="M141" s="255"/>
      <c r="N141" s="256">
        <f>ROUND($L$141*$K$141,2)</f>
        <v>0</v>
      </c>
      <c r="O141" s="257"/>
      <c r="P141" s="257"/>
      <c r="Q141" s="257"/>
      <c r="R141" s="101" t="s">
        <v>147</v>
      </c>
      <c r="S141" s="17"/>
      <c r="T141" s="104"/>
      <c r="U141" s="105" t="s">
        <v>36</v>
      </c>
      <c r="X141" s="106">
        <v>1</v>
      </c>
      <c r="Y141" s="106">
        <f>$X$141*$K$141</f>
        <v>0.327</v>
      </c>
      <c r="Z141" s="106">
        <v>0</v>
      </c>
      <c r="AA141" s="107">
        <f>$Z$141*$K$141</f>
        <v>0</v>
      </c>
      <c r="AR141" s="68" t="s">
        <v>205</v>
      </c>
      <c r="AT141" s="68" t="s">
        <v>202</v>
      </c>
      <c r="AU141" s="68" t="s">
        <v>154</v>
      </c>
      <c r="AY141" s="68" t="s">
        <v>142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16</v>
      </c>
      <c r="BK141" s="108">
        <f>ROUND($L$141*$K$141,2)</f>
        <v>0</v>
      </c>
      <c r="BL141" s="68" t="s">
        <v>148</v>
      </c>
      <c r="BM141" s="68" t="s">
        <v>1176</v>
      </c>
    </row>
    <row r="142" spans="2:47" s="6" customFormat="1" ht="27" customHeight="1">
      <c r="B142" s="17"/>
      <c r="F142" s="252" t="s">
        <v>1177</v>
      </c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17"/>
      <c r="T142" s="41"/>
      <c r="AA142" s="42"/>
      <c r="AT142" s="6" t="s">
        <v>271</v>
      </c>
      <c r="AU142" s="6" t="s">
        <v>154</v>
      </c>
    </row>
    <row r="143" spans="2:51" s="6" customFormat="1" ht="27" customHeight="1">
      <c r="B143" s="109"/>
      <c r="E143" s="111"/>
      <c r="F143" s="258" t="s">
        <v>1178</v>
      </c>
      <c r="G143" s="259"/>
      <c r="H143" s="259"/>
      <c r="I143" s="259"/>
      <c r="K143" s="112">
        <v>0.327</v>
      </c>
      <c r="S143" s="109"/>
      <c r="T143" s="113"/>
      <c r="AA143" s="114"/>
      <c r="AT143" s="111" t="s">
        <v>160</v>
      </c>
      <c r="AU143" s="111" t="s">
        <v>154</v>
      </c>
      <c r="AV143" s="111" t="s">
        <v>74</v>
      </c>
      <c r="AW143" s="111" t="s">
        <v>113</v>
      </c>
      <c r="AX143" s="111" t="s">
        <v>16</v>
      </c>
      <c r="AY143" s="111" t="s">
        <v>142</v>
      </c>
    </row>
    <row r="144" spans="2:65" s="6" customFormat="1" ht="39" customHeight="1">
      <c r="B144" s="17"/>
      <c r="C144" s="123" t="s">
        <v>404</v>
      </c>
      <c r="D144" s="123" t="s">
        <v>202</v>
      </c>
      <c r="E144" s="116" t="s">
        <v>1179</v>
      </c>
      <c r="F144" s="254" t="s">
        <v>1180</v>
      </c>
      <c r="G144" s="255"/>
      <c r="H144" s="255"/>
      <c r="I144" s="255"/>
      <c r="J144" s="115" t="s">
        <v>194</v>
      </c>
      <c r="K144" s="117">
        <v>0.105</v>
      </c>
      <c r="L144" s="256"/>
      <c r="M144" s="255"/>
      <c r="N144" s="256">
        <f>ROUND($L$144*$K$144,2)</f>
        <v>0</v>
      </c>
      <c r="O144" s="257"/>
      <c r="P144" s="257"/>
      <c r="Q144" s="257"/>
      <c r="R144" s="101"/>
      <c r="S144" s="17"/>
      <c r="T144" s="104"/>
      <c r="U144" s="105" t="s">
        <v>36</v>
      </c>
      <c r="X144" s="106">
        <v>1</v>
      </c>
      <c r="Y144" s="106">
        <f>$X$144*$K$144</f>
        <v>0.105</v>
      </c>
      <c r="Z144" s="106">
        <v>0</v>
      </c>
      <c r="AA144" s="107">
        <f>$Z$144*$K$144</f>
        <v>0</v>
      </c>
      <c r="AR144" s="68" t="s">
        <v>205</v>
      </c>
      <c r="AT144" s="68" t="s">
        <v>202</v>
      </c>
      <c r="AU144" s="68" t="s">
        <v>154</v>
      </c>
      <c r="AY144" s="6" t="s">
        <v>142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8" t="s">
        <v>16</v>
      </c>
      <c r="BK144" s="108">
        <f>ROUND($L$144*$K$144,2)</f>
        <v>0</v>
      </c>
      <c r="BL144" s="68" t="s">
        <v>148</v>
      </c>
      <c r="BM144" s="68" t="s">
        <v>1181</v>
      </c>
    </row>
    <row r="145" spans="2:65" s="6" customFormat="1" ht="39" customHeight="1">
      <c r="B145" s="17"/>
      <c r="C145" s="115" t="s">
        <v>21</v>
      </c>
      <c r="D145" s="115" t="s">
        <v>202</v>
      </c>
      <c r="E145" s="116" t="s">
        <v>1182</v>
      </c>
      <c r="F145" s="254" t="s">
        <v>1183</v>
      </c>
      <c r="G145" s="255"/>
      <c r="H145" s="255"/>
      <c r="I145" s="255"/>
      <c r="J145" s="115" t="s">
        <v>194</v>
      </c>
      <c r="K145" s="117">
        <v>0.183</v>
      </c>
      <c r="L145" s="256"/>
      <c r="M145" s="255"/>
      <c r="N145" s="256">
        <f>ROUND($L$145*$K$145,2)</f>
        <v>0</v>
      </c>
      <c r="O145" s="257"/>
      <c r="P145" s="257"/>
      <c r="Q145" s="257"/>
      <c r="R145" s="101" t="s">
        <v>147</v>
      </c>
      <c r="S145" s="17"/>
      <c r="T145" s="104"/>
      <c r="U145" s="105" t="s">
        <v>36</v>
      </c>
      <c r="X145" s="106">
        <v>1</v>
      </c>
      <c r="Y145" s="106">
        <f>$X$145*$K$145</f>
        <v>0.183</v>
      </c>
      <c r="Z145" s="106">
        <v>0</v>
      </c>
      <c r="AA145" s="107">
        <f>$Z$145*$K$145</f>
        <v>0</v>
      </c>
      <c r="AR145" s="68" t="s">
        <v>205</v>
      </c>
      <c r="AT145" s="68" t="s">
        <v>202</v>
      </c>
      <c r="AU145" s="68" t="s">
        <v>154</v>
      </c>
      <c r="AY145" s="68" t="s">
        <v>142</v>
      </c>
      <c r="BE145" s="108">
        <f>IF($U$145="základní",$N$145,0)</f>
        <v>0</v>
      </c>
      <c r="BF145" s="108">
        <f>IF($U$145="snížená",$N$145,0)</f>
        <v>0</v>
      </c>
      <c r="BG145" s="108">
        <f>IF($U$145="zákl. přenesená",$N$145,0)</f>
        <v>0</v>
      </c>
      <c r="BH145" s="108">
        <f>IF($U$145="sníž. přenesená",$N$145,0)</f>
        <v>0</v>
      </c>
      <c r="BI145" s="108">
        <f>IF($U$145="nulová",$N$145,0)</f>
        <v>0</v>
      </c>
      <c r="BJ145" s="68" t="s">
        <v>16</v>
      </c>
      <c r="BK145" s="108">
        <f>ROUND($L$145*$K$145,2)</f>
        <v>0</v>
      </c>
      <c r="BL145" s="68" t="s">
        <v>148</v>
      </c>
      <c r="BM145" s="68" t="s">
        <v>1184</v>
      </c>
    </row>
    <row r="146" spans="2:65" s="6" customFormat="1" ht="39" customHeight="1">
      <c r="B146" s="17"/>
      <c r="C146" s="115" t="s">
        <v>390</v>
      </c>
      <c r="D146" s="115" t="s">
        <v>202</v>
      </c>
      <c r="E146" s="116" t="s">
        <v>1185</v>
      </c>
      <c r="F146" s="254" t="s">
        <v>1186</v>
      </c>
      <c r="G146" s="255"/>
      <c r="H146" s="255"/>
      <c r="I146" s="255"/>
      <c r="J146" s="115" t="s">
        <v>194</v>
      </c>
      <c r="K146" s="117">
        <v>0.065</v>
      </c>
      <c r="L146" s="256"/>
      <c r="M146" s="255"/>
      <c r="N146" s="256">
        <f>ROUND($L$146*$K$146,2)</f>
        <v>0</v>
      </c>
      <c r="O146" s="257"/>
      <c r="P146" s="257"/>
      <c r="Q146" s="257"/>
      <c r="R146" s="101" t="s">
        <v>147</v>
      </c>
      <c r="S146" s="17"/>
      <c r="T146" s="104"/>
      <c r="U146" s="105" t="s">
        <v>36</v>
      </c>
      <c r="X146" s="106">
        <v>1</v>
      </c>
      <c r="Y146" s="106">
        <f>$X$146*$K$146</f>
        <v>0.065</v>
      </c>
      <c r="Z146" s="106">
        <v>0</v>
      </c>
      <c r="AA146" s="107">
        <f>$Z$146*$K$146</f>
        <v>0</v>
      </c>
      <c r="AR146" s="68" t="s">
        <v>205</v>
      </c>
      <c r="AT146" s="68" t="s">
        <v>202</v>
      </c>
      <c r="AU146" s="68" t="s">
        <v>154</v>
      </c>
      <c r="AY146" s="68" t="s">
        <v>142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16</v>
      </c>
      <c r="BK146" s="108">
        <f>ROUND($L$146*$K$146,2)</f>
        <v>0</v>
      </c>
      <c r="BL146" s="68" t="s">
        <v>148</v>
      </c>
      <c r="BM146" s="68" t="s">
        <v>1187</v>
      </c>
    </row>
    <row r="147" spans="2:47" s="6" customFormat="1" ht="27" customHeight="1">
      <c r="B147" s="17"/>
      <c r="F147" s="252" t="s">
        <v>1188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17"/>
      <c r="T147" s="41"/>
      <c r="AA147" s="42"/>
      <c r="AT147" s="6" t="s">
        <v>271</v>
      </c>
      <c r="AU147" s="6" t="s">
        <v>154</v>
      </c>
    </row>
    <row r="148" spans="2:65" s="6" customFormat="1" ht="39" customHeight="1">
      <c r="B148" s="17"/>
      <c r="C148" s="123" t="s">
        <v>150</v>
      </c>
      <c r="D148" s="123" t="s">
        <v>202</v>
      </c>
      <c r="E148" s="116" t="s">
        <v>1189</v>
      </c>
      <c r="F148" s="254" t="s">
        <v>1190</v>
      </c>
      <c r="G148" s="255"/>
      <c r="H148" s="255"/>
      <c r="I148" s="255"/>
      <c r="J148" s="115" t="s">
        <v>194</v>
      </c>
      <c r="K148" s="117">
        <v>1.305</v>
      </c>
      <c r="L148" s="256"/>
      <c r="M148" s="255"/>
      <c r="N148" s="256">
        <f>ROUND($L$148*$K$148,2)</f>
        <v>0</v>
      </c>
      <c r="O148" s="257"/>
      <c r="P148" s="257"/>
      <c r="Q148" s="257"/>
      <c r="R148" s="101" t="s">
        <v>147</v>
      </c>
      <c r="S148" s="17"/>
      <c r="T148" s="104"/>
      <c r="U148" s="105" t="s">
        <v>36</v>
      </c>
      <c r="X148" s="106">
        <v>1</v>
      </c>
      <c r="Y148" s="106">
        <f>$X$148*$K$148</f>
        <v>1.305</v>
      </c>
      <c r="Z148" s="106">
        <v>0</v>
      </c>
      <c r="AA148" s="107">
        <f>$Z$148*$K$148</f>
        <v>0</v>
      </c>
      <c r="AR148" s="68" t="s">
        <v>205</v>
      </c>
      <c r="AT148" s="68" t="s">
        <v>202</v>
      </c>
      <c r="AU148" s="68" t="s">
        <v>154</v>
      </c>
      <c r="AY148" s="6" t="s">
        <v>142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8" t="s">
        <v>16</v>
      </c>
      <c r="BK148" s="108">
        <f>ROUND($L$148*$K$148,2)</f>
        <v>0</v>
      </c>
      <c r="BL148" s="68" t="s">
        <v>148</v>
      </c>
      <c r="BM148" s="68" t="s">
        <v>1191</v>
      </c>
    </row>
    <row r="149" spans="2:47" s="6" customFormat="1" ht="27" customHeight="1">
      <c r="B149" s="17"/>
      <c r="F149" s="252" t="s">
        <v>1192</v>
      </c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17"/>
      <c r="T149" s="41"/>
      <c r="AA149" s="42"/>
      <c r="AT149" s="6" t="s">
        <v>271</v>
      </c>
      <c r="AU149" s="6" t="s">
        <v>154</v>
      </c>
    </row>
    <row r="150" spans="2:65" s="6" customFormat="1" ht="39" customHeight="1">
      <c r="B150" s="17"/>
      <c r="C150" s="123" t="s">
        <v>161</v>
      </c>
      <c r="D150" s="123" t="s">
        <v>202</v>
      </c>
      <c r="E150" s="116" t="s">
        <v>1193</v>
      </c>
      <c r="F150" s="254" t="s">
        <v>1194</v>
      </c>
      <c r="G150" s="255"/>
      <c r="H150" s="255"/>
      <c r="I150" s="255"/>
      <c r="J150" s="115" t="s">
        <v>194</v>
      </c>
      <c r="K150" s="117">
        <v>0.238</v>
      </c>
      <c r="L150" s="256"/>
      <c r="M150" s="255"/>
      <c r="N150" s="256">
        <f>ROUND($L$150*$K$150,2)</f>
        <v>0</v>
      </c>
      <c r="O150" s="257"/>
      <c r="P150" s="257"/>
      <c r="Q150" s="257"/>
      <c r="R150" s="101" t="s">
        <v>147</v>
      </c>
      <c r="S150" s="17"/>
      <c r="T150" s="104"/>
      <c r="U150" s="105" t="s">
        <v>36</v>
      </c>
      <c r="X150" s="106">
        <v>1</v>
      </c>
      <c r="Y150" s="106">
        <f>$X$150*$K$150</f>
        <v>0.238</v>
      </c>
      <c r="Z150" s="106">
        <v>0</v>
      </c>
      <c r="AA150" s="107">
        <f>$Z$150*$K$150</f>
        <v>0</v>
      </c>
      <c r="AR150" s="68" t="s">
        <v>205</v>
      </c>
      <c r="AT150" s="68" t="s">
        <v>202</v>
      </c>
      <c r="AU150" s="68" t="s">
        <v>154</v>
      </c>
      <c r="AY150" s="6" t="s">
        <v>142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8" t="s">
        <v>16</v>
      </c>
      <c r="BK150" s="108">
        <f>ROUND($L$150*$K$150,2)</f>
        <v>0</v>
      </c>
      <c r="BL150" s="68" t="s">
        <v>148</v>
      </c>
      <c r="BM150" s="68" t="s">
        <v>1195</v>
      </c>
    </row>
    <row r="151" spans="2:47" s="6" customFormat="1" ht="27" customHeight="1">
      <c r="B151" s="17"/>
      <c r="F151" s="252" t="s">
        <v>1196</v>
      </c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17"/>
      <c r="T151" s="41"/>
      <c r="AA151" s="42"/>
      <c r="AT151" s="6" t="s">
        <v>271</v>
      </c>
      <c r="AU151" s="6" t="s">
        <v>154</v>
      </c>
    </row>
    <row r="152" spans="2:51" s="6" customFormat="1" ht="15.75" customHeight="1">
      <c r="B152" s="109"/>
      <c r="E152" s="111"/>
      <c r="F152" s="258" t="s">
        <v>1197</v>
      </c>
      <c r="G152" s="259"/>
      <c r="H152" s="259"/>
      <c r="I152" s="259"/>
      <c r="K152" s="112">
        <v>0.238</v>
      </c>
      <c r="S152" s="109"/>
      <c r="T152" s="113"/>
      <c r="AA152" s="114"/>
      <c r="AT152" s="111" t="s">
        <v>160</v>
      </c>
      <c r="AU152" s="111" t="s">
        <v>154</v>
      </c>
      <c r="AV152" s="111" t="s">
        <v>74</v>
      </c>
      <c r="AW152" s="111" t="s">
        <v>113</v>
      </c>
      <c r="AX152" s="111" t="s">
        <v>16</v>
      </c>
      <c r="AY152" s="111" t="s">
        <v>142</v>
      </c>
    </row>
    <row r="153" spans="2:65" s="6" customFormat="1" ht="63" customHeight="1">
      <c r="B153" s="17"/>
      <c r="C153" s="99" t="s">
        <v>448</v>
      </c>
      <c r="D153" s="99" t="s">
        <v>143</v>
      </c>
      <c r="E153" s="100" t="s">
        <v>1198</v>
      </c>
      <c r="F153" s="260" t="s">
        <v>1199</v>
      </c>
      <c r="G153" s="257"/>
      <c r="H153" s="257"/>
      <c r="I153" s="257"/>
      <c r="J153" s="102" t="s">
        <v>194</v>
      </c>
      <c r="K153" s="103">
        <v>12.479</v>
      </c>
      <c r="L153" s="261"/>
      <c r="M153" s="257"/>
      <c r="N153" s="261">
        <f>ROUND($L$153*$K$153,2)</f>
        <v>0</v>
      </c>
      <c r="O153" s="257"/>
      <c r="P153" s="257"/>
      <c r="Q153" s="257"/>
      <c r="R153" s="101" t="s">
        <v>147</v>
      </c>
      <c r="S153" s="17"/>
      <c r="T153" s="104"/>
      <c r="U153" s="105" t="s">
        <v>36</v>
      </c>
      <c r="X153" s="106">
        <v>0</v>
      </c>
      <c r="Y153" s="106">
        <f>$X$153*$K$153</f>
        <v>0</v>
      </c>
      <c r="Z153" s="106">
        <v>0</v>
      </c>
      <c r="AA153" s="107">
        <f>$Z$153*$K$153</f>
        <v>0</v>
      </c>
      <c r="AR153" s="68" t="s">
        <v>148</v>
      </c>
      <c r="AT153" s="68" t="s">
        <v>143</v>
      </c>
      <c r="AU153" s="68" t="s">
        <v>154</v>
      </c>
      <c r="AY153" s="6" t="s">
        <v>142</v>
      </c>
      <c r="BE153" s="108">
        <f>IF($U$153="základní",$N$153,0)</f>
        <v>0</v>
      </c>
      <c r="BF153" s="108">
        <f>IF($U$153="snížená",$N$153,0)</f>
        <v>0</v>
      </c>
      <c r="BG153" s="108">
        <f>IF($U$153="zákl. přenesená",$N$153,0)</f>
        <v>0</v>
      </c>
      <c r="BH153" s="108">
        <f>IF($U$153="sníž. přenesená",$N$153,0)</f>
        <v>0</v>
      </c>
      <c r="BI153" s="108">
        <f>IF($U$153="nulová",$N$153,0)</f>
        <v>0</v>
      </c>
      <c r="BJ153" s="68" t="s">
        <v>16</v>
      </c>
      <c r="BK153" s="108">
        <f>ROUND($L$153*$K$153,2)</f>
        <v>0</v>
      </c>
      <c r="BL153" s="68" t="s">
        <v>148</v>
      </c>
      <c r="BM153" s="68" t="s">
        <v>1200</v>
      </c>
    </row>
    <row r="154" spans="2:63" s="90" customFormat="1" ht="37.5" customHeight="1">
      <c r="B154" s="91"/>
      <c r="D154" s="92" t="s">
        <v>123</v>
      </c>
      <c r="N154" s="248">
        <f>$BK$154</f>
        <v>0</v>
      </c>
      <c r="O154" s="249"/>
      <c r="P154" s="249"/>
      <c r="Q154" s="249"/>
      <c r="S154" s="91"/>
      <c r="T154" s="94"/>
      <c r="W154" s="95">
        <f>$W$155+$W$159+$W$161+$W$165+$W$196+$W$203+$W$206+$W$211+$W$217+$W$220+$W$225+$W$250</f>
        <v>0</v>
      </c>
      <c r="Y154" s="95">
        <f>$Y$155+$Y$159+$Y$161+$Y$165+$Y$196+$Y$203+$Y$206+$Y$211+$Y$217+$Y$220+$Y$225+$Y$250</f>
        <v>1.6917295</v>
      </c>
      <c r="AA154" s="96">
        <f>$AA$155+$AA$159+$AA$161+$AA$165+$AA$196+$AA$203+$AA$206+$AA$211+$AA$217+$AA$220+$AA$225+$AA$250</f>
        <v>0</v>
      </c>
      <c r="AR154" s="93" t="s">
        <v>74</v>
      </c>
      <c r="AT154" s="93" t="s">
        <v>65</v>
      </c>
      <c r="AU154" s="93" t="s">
        <v>66</v>
      </c>
      <c r="AY154" s="93" t="s">
        <v>142</v>
      </c>
      <c r="BK154" s="97">
        <f>$BK$155+$BK$159+$BK$161+$BK$165+$BK$196+$BK$203+$BK$206+$BK$211+$BK$217+$BK$220+$BK$225+$BK$250</f>
        <v>0</v>
      </c>
    </row>
    <row r="155" spans="2:63" s="90" customFormat="1" ht="21" customHeight="1">
      <c r="B155" s="91"/>
      <c r="D155" s="98" t="s">
        <v>1079</v>
      </c>
      <c r="N155" s="250">
        <f>$BK$155</f>
        <v>0</v>
      </c>
      <c r="O155" s="249"/>
      <c r="P155" s="249"/>
      <c r="Q155" s="249"/>
      <c r="S155" s="91"/>
      <c r="T155" s="94"/>
      <c r="W155" s="95">
        <f>SUM($W$156:$W$158)</f>
        <v>0</v>
      </c>
      <c r="Y155" s="95">
        <f>SUM($Y$156:$Y$158)</f>
        <v>0.035724</v>
      </c>
      <c r="AA155" s="96">
        <f>SUM($AA$156:$AA$158)</f>
        <v>0</v>
      </c>
      <c r="AR155" s="93" t="s">
        <v>74</v>
      </c>
      <c r="AT155" s="93" t="s">
        <v>65</v>
      </c>
      <c r="AU155" s="93" t="s">
        <v>16</v>
      </c>
      <c r="AY155" s="93" t="s">
        <v>142</v>
      </c>
      <c r="BK155" s="97">
        <f>SUM($BK$156:$BK$158)</f>
        <v>0</v>
      </c>
    </row>
    <row r="156" spans="2:65" s="6" customFormat="1" ht="39" customHeight="1">
      <c r="B156" s="17"/>
      <c r="C156" s="102" t="s">
        <v>245</v>
      </c>
      <c r="D156" s="102" t="s">
        <v>143</v>
      </c>
      <c r="E156" s="100" t="s">
        <v>1201</v>
      </c>
      <c r="F156" s="260" t="s">
        <v>1202</v>
      </c>
      <c r="G156" s="257"/>
      <c r="H156" s="257"/>
      <c r="I156" s="257"/>
      <c r="J156" s="102" t="s">
        <v>146</v>
      </c>
      <c r="K156" s="103">
        <v>7.766</v>
      </c>
      <c r="L156" s="261"/>
      <c r="M156" s="257"/>
      <c r="N156" s="261">
        <f>ROUND($L$156*$K$156,2)</f>
        <v>0</v>
      </c>
      <c r="O156" s="257"/>
      <c r="P156" s="257"/>
      <c r="Q156" s="257"/>
      <c r="R156" s="101" t="s">
        <v>147</v>
      </c>
      <c r="S156" s="17"/>
      <c r="T156" s="104"/>
      <c r="U156" s="105" t="s">
        <v>36</v>
      </c>
      <c r="X156" s="106">
        <v>0</v>
      </c>
      <c r="Y156" s="106">
        <f>$X$156*$K$156</f>
        <v>0</v>
      </c>
      <c r="Z156" s="106">
        <v>0</v>
      </c>
      <c r="AA156" s="107">
        <f>$Z$156*$K$156</f>
        <v>0</v>
      </c>
      <c r="AR156" s="68" t="s">
        <v>326</v>
      </c>
      <c r="AT156" s="68" t="s">
        <v>143</v>
      </c>
      <c r="AU156" s="68" t="s">
        <v>74</v>
      </c>
      <c r="AY156" s="68" t="s">
        <v>142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8" t="s">
        <v>16</v>
      </c>
      <c r="BK156" s="108">
        <f>ROUND($L$156*$K$156,2)</f>
        <v>0</v>
      </c>
      <c r="BL156" s="68" t="s">
        <v>326</v>
      </c>
      <c r="BM156" s="68" t="s">
        <v>1203</v>
      </c>
    </row>
    <row r="157" spans="2:65" s="6" customFormat="1" ht="39" customHeight="1">
      <c r="B157" s="17"/>
      <c r="C157" s="115" t="s">
        <v>452</v>
      </c>
      <c r="D157" s="115" t="s">
        <v>202</v>
      </c>
      <c r="E157" s="116" t="s">
        <v>1204</v>
      </c>
      <c r="F157" s="254" t="s">
        <v>1205</v>
      </c>
      <c r="G157" s="255"/>
      <c r="H157" s="255"/>
      <c r="I157" s="255"/>
      <c r="J157" s="115" t="s">
        <v>146</v>
      </c>
      <c r="K157" s="117">
        <v>8.931</v>
      </c>
      <c r="L157" s="256"/>
      <c r="M157" s="255"/>
      <c r="N157" s="256">
        <f>ROUND($L$157*$K$157,2)</f>
        <v>0</v>
      </c>
      <c r="O157" s="257"/>
      <c r="P157" s="257"/>
      <c r="Q157" s="257"/>
      <c r="R157" s="101" t="s">
        <v>147</v>
      </c>
      <c r="S157" s="17"/>
      <c r="T157" s="104"/>
      <c r="U157" s="105" t="s">
        <v>36</v>
      </c>
      <c r="X157" s="106">
        <v>0.004</v>
      </c>
      <c r="Y157" s="106">
        <f>$X$157*$K$157</f>
        <v>0.035724</v>
      </c>
      <c r="Z157" s="106">
        <v>0</v>
      </c>
      <c r="AA157" s="107">
        <f>$Z$157*$K$157</f>
        <v>0</v>
      </c>
      <c r="AR157" s="68" t="s">
        <v>464</v>
      </c>
      <c r="AT157" s="68" t="s">
        <v>202</v>
      </c>
      <c r="AU157" s="68" t="s">
        <v>74</v>
      </c>
      <c r="AY157" s="68" t="s">
        <v>142</v>
      </c>
      <c r="BE157" s="108">
        <f>IF($U$157="základní",$N$157,0)</f>
        <v>0</v>
      </c>
      <c r="BF157" s="108">
        <f>IF($U$157="snížená",$N$157,0)</f>
        <v>0</v>
      </c>
      <c r="BG157" s="108">
        <f>IF($U$157="zákl. přenesená",$N$157,0)</f>
        <v>0</v>
      </c>
      <c r="BH157" s="108">
        <f>IF($U$157="sníž. přenesená",$N$157,0)</f>
        <v>0</v>
      </c>
      <c r="BI157" s="108">
        <f>IF($U$157="nulová",$N$157,0)</f>
        <v>0</v>
      </c>
      <c r="BJ157" s="68" t="s">
        <v>16</v>
      </c>
      <c r="BK157" s="108">
        <f>ROUND($L$157*$K$157,2)</f>
        <v>0</v>
      </c>
      <c r="BL157" s="68" t="s">
        <v>326</v>
      </c>
      <c r="BM157" s="68" t="s">
        <v>1206</v>
      </c>
    </row>
    <row r="158" spans="2:51" s="6" customFormat="1" ht="15.75" customHeight="1">
      <c r="B158" s="109"/>
      <c r="F158" s="258" t="s">
        <v>1207</v>
      </c>
      <c r="G158" s="259"/>
      <c r="H158" s="259"/>
      <c r="I158" s="259"/>
      <c r="K158" s="112">
        <v>8.931</v>
      </c>
      <c r="S158" s="109"/>
      <c r="T158" s="113"/>
      <c r="AA158" s="114"/>
      <c r="AT158" s="111" t="s">
        <v>160</v>
      </c>
      <c r="AU158" s="111" t="s">
        <v>74</v>
      </c>
      <c r="AV158" s="111" t="s">
        <v>74</v>
      </c>
      <c r="AW158" s="111" t="s">
        <v>66</v>
      </c>
      <c r="AX158" s="111" t="s">
        <v>16</v>
      </c>
      <c r="AY158" s="111" t="s">
        <v>142</v>
      </c>
    </row>
    <row r="159" spans="2:63" s="90" customFormat="1" ht="30.75" customHeight="1">
      <c r="B159" s="91"/>
      <c r="D159" s="98" t="s">
        <v>1080</v>
      </c>
      <c r="N159" s="250">
        <f>$BK$159</f>
        <v>0</v>
      </c>
      <c r="O159" s="249"/>
      <c r="P159" s="249"/>
      <c r="Q159" s="249"/>
      <c r="S159" s="91"/>
      <c r="T159" s="94"/>
      <c r="W159" s="95">
        <f>$W$160</f>
        <v>0</v>
      </c>
      <c r="Y159" s="95">
        <f>$Y$160</f>
        <v>0</v>
      </c>
      <c r="AA159" s="96">
        <f>$AA$160</f>
        <v>0</v>
      </c>
      <c r="AR159" s="93" t="s">
        <v>74</v>
      </c>
      <c r="AT159" s="93" t="s">
        <v>65</v>
      </c>
      <c r="AU159" s="93" t="s">
        <v>16</v>
      </c>
      <c r="AY159" s="93" t="s">
        <v>142</v>
      </c>
      <c r="BK159" s="97">
        <f>$BK$160</f>
        <v>0</v>
      </c>
    </row>
    <row r="160" spans="2:65" s="6" customFormat="1" ht="51" customHeight="1">
      <c r="B160" s="17"/>
      <c r="C160" s="99" t="s">
        <v>1208</v>
      </c>
      <c r="D160" s="99" t="s">
        <v>143</v>
      </c>
      <c r="E160" s="100" t="s">
        <v>1209</v>
      </c>
      <c r="F160" s="260" t="s">
        <v>1210</v>
      </c>
      <c r="G160" s="257"/>
      <c r="H160" s="257"/>
      <c r="I160" s="257"/>
      <c r="J160" s="102" t="s">
        <v>235</v>
      </c>
      <c r="K160" s="103">
        <v>1</v>
      </c>
      <c r="L160" s="261"/>
      <c r="M160" s="257"/>
      <c r="N160" s="261">
        <f>ROUND($L$160*$K$160,2)</f>
        <v>0</v>
      </c>
      <c r="O160" s="257"/>
      <c r="P160" s="257"/>
      <c r="Q160" s="257"/>
      <c r="R160" s="101" t="s">
        <v>147</v>
      </c>
      <c r="S160" s="17"/>
      <c r="T160" s="104"/>
      <c r="U160" s="105" t="s">
        <v>36</v>
      </c>
      <c r="X160" s="106">
        <v>0</v>
      </c>
      <c r="Y160" s="106">
        <f>$X$160*$K$160</f>
        <v>0</v>
      </c>
      <c r="Z160" s="106">
        <v>0</v>
      </c>
      <c r="AA160" s="107">
        <f>$Z$160*$K$160</f>
        <v>0</v>
      </c>
      <c r="AR160" s="68" t="s">
        <v>326</v>
      </c>
      <c r="AT160" s="68" t="s">
        <v>143</v>
      </c>
      <c r="AU160" s="68" t="s">
        <v>74</v>
      </c>
      <c r="AY160" s="6" t="s">
        <v>142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8" t="s">
        <v>16</v>
      </c>
      <c r="BK160" s="108">
        <f>ROUND($L$160*$K$160,2)</f>
        <v>0</v>
      </c>
      <c r="BL160" s="68" t="s">
        <v>326</v>
      </c>
      <c r="BM160" s="68" t="s">
        <v>1211</v>
      </c>
    </row>
    <row r="161" spans="2:63" s="90" customFormat="1" ht="30.75" customHeight="1">
      <c r="B161" s="91"/>
      <c r="D161" s="98" t="s">
        <v>483</v>
      </c>
      <c r="N161" s="250">
        <f>$BK$161</f>
        <v>0</v>
      </c>
      <c r="O161" s="249"/>
      <c r="P161" s="249"/>
      <c r="Q161" s="249"/>
      <c r="S161" s="91"/>
      <c r="T161" s="94"/>
      <c r="W161" s="95">
        <f>SUM($W$162:$W$164)</f>
        <v>0</v>
      </c>
      <c r="Y161" s="95">
        <f>SUM($Y$162:$Y$164)</f>
        <v>0.008</v>
      </c>
      <c r="AA161" s="96">
        <f>SUM($AA$162:$AA$164)</f>
        <v>0</v>
      </c>
      <c r="AR161" s="93" t="s">
        <v>74</v>
      </c>
      <c r="AT161" s="93" t="s">
        <v>65</v>
      </c>
      <c r="AU161" s="93" t="s">
        <v>16</v>
      </c>
      <c r="AY161" s="93" t="s">
        <v>142</v>
      </c>
      <c r="BK161" s="97">
        <f>SUM($BK$162:$BK$164)</f>
        <v>0</v>
      </c>
    </row>
    <row r="162" spans="2:65" s="6" customFormat="1" ht="27" customHeight="1">
      <c r="B162" s="17"/>
      <c r="C162" s="102" t="s">
        <v>1212</v>
      </c>
      <c r="D162" s="102" t="s">
        <v>143</v>
      </c>
      <c r="E162" s="100" t="s">
        <v>534</v>
      </c>
      <c r="F162" s="260" t="s">
        <v>1213</v>
      </c>
      <c r="G162" s="257"/>
      <c r="H162" s="257"/>
      <c r="I162" s="257"/>
      <c r="J162" s="102" t="s">
        <v>157</v>
      </c>
      <c r="K162" s="103">
        <v>30</v>
      </c>
      <c r="L162" s="261"/>
      <c r="M162" s="257"/>
      <c r="N162" s="261">
        <f>ROUND($L$162*$K$162,2)</f>
        <v>0</v>
      </c>
      <c r="O162" s="257"/>
      <c r="P162" s="257"/>
      <c r="Q162" s="257"/>
      <c r="R162" s="101"/>
      <c r="S162" s="17"/>
      <c r="T162" s="104"/>
      <c r="U162" s="105" t="s">
        <v>36</v>
      </c>
      <c r="X162" s="106">
        <v>0</v>
      </c>
      <c r="Y162" s="106">
        <f>$X$162*$K$162</f>
        <v>0</v>
      </c>
      <c r="Z162" s="106">
        <v>0</v>
      </c>
      <c r="AA162" s="107">
        <f>$Z$162*$K$162</f>
        <v>0</v>
      </c>
      <c r="AR162" s="68" t="s">
        <v>148</v>
      </c>
      <c r="AT162" s="68" t="s">
        <v>143</v>
      </c>
      <c r="AU162" s="68" t="s">
        <v>74</v>
      </c>
      <c r="AY162" s="68" t="s">
        <v>142</v>
      </c>
      <c r="BE162" s="108">
        <f>IF($U$162="základní",$N$162,0)</f>
        <v>0</v>
      </c>
      <c r="BF162" s="108">
        <f>IF($U$162="snížená",$N$162,0)</f>
        <v>0</v>
      </c>
      <c r="BG162" s="108">
        <f>IF($U$162="zákl. přenesená",$N$162,0)</f>
        <v>0</v>
      </c>
      <c r="BH162" s="108">
        <f>IF($U$162="sníž. přenesená",$N$162,0)</f>
        <v>0</v>
      </c>
      <c r="BI162" s="108">
        <f>IF($U$162="nulová",$N$162,0)</f>
        <v>0</v>
      </c>
      <c r="BJ162" s="68" t="s">
        <v>16</v>
      </c>
      <c r="BK162" s="108">
        <f>ROUND($L$162*$K$162,2)</f>
        <v>0</v>
      </c>
      <c r="BL162" s="68" t="s">
        <v>148</v>
      </c>
      <c r="BM162" s="68" t="s">
        <v>1214</v>
      </c>
    </row>
    <row r="163" spans="2:65" s="6" customFormat="1" ht="15.75" customHeight="1">
      <c r="B163" s="17"/>
      <c r="C163" s="102" t="s">
        <v>408</v>
      </c>
      <c r="D163" s="102" t="s">
        <v>143</v>
      </c>
      <c r="E163" s="100" t="s">
        <v>1215</v>
      </c>
      <c r="F163" s="260" t="s">
        <v>1216</v>
      </c>
      <c r="G163" s="257"/>
      <c r="H163" s="257"/>
      <c r="I163" s="257"/>
      <c r="J163" s="102" t="s">
        <v>235</v>
      </c>
      <c r="K163" s="103">
        <v>1</v>
      </c>
      <c r="L163" s="261"/>
      <c r="M163" s="257"/>
      <c r="N163" s="261">
        <f>ROUND($L$163*$K$163,2)</f>
        <v>0</v>
      </c>
      <c r="O163" s="257"/>
      <c r="P163" s="257"/>
      <c r="Q163" s="257"/>
      <c r="R163" s="101"/>
      <c r="S163" s="17"/>
      <c r="T163" s="104"/>
      <c r="U163" s="105" t="s">
        <v>36</v>
      </c>
      <c r="X163" s="106">
        <v>0</v>
      </c>
      <c r="Y163" s="106">
        <f>$X$163*$K$163</f>
        <v>0</v>
      </c>
      <c r="Z163" s="106">
        <v>0</v>
      </c>
      <c r="AA163" s="107">
        <f>$Z$163*$K$163</f>
        <v>0</v>
      </c>
      <c r="AR163" s="68" t="s">
        <v>326</v>
      </c>
      <c r="AT163" s="68" t="s">
        <v>143</v>
      </c>
      <c r="AU163" s="68" t="s">
        <v>74</v>
      </c>
      <c r="AY163" s="68" t="s">
        <v>142</v>
      </c>
      <c r="BE163" s="108">
        <f>IF($U$163="základní",$N$163,0)</f>
        <v>0</v>
      </c>
      <c r="BF163" s="108">
        <f>IF($U$163="snížená",$N$163,0)</f>
        <v>0</v>
      </c>
      <c r="BG163" s="108">
        <f>IF($U$163="zákl. přenesená",$N$163,0)</f>
        <v>0</v>
      </c>
      <c r="BH163" s="108">
        <f>IF($U$163="sníž. přenesená",$N$163,0)</f>
        <v>0</v>
      </c>
      <c r="BI163" s="108">
        <f>IF($U$163="nulová",$N$163,0)</f>
        <v>0</v>
      </c>
      <c r="BJ163" s="68" t="s">
        <v>16</v>
      </c>
      <c r="BK163" s="108">
        <f>ROUND($L$163*$K$163,2)</f>
        <v>0</v>
      </c>
      <c r="BL163" s="68" t="s">
        <v>326</v>
      </c>
      <c r="BM163" s="68" t="s">
        <v>1217</v>
      </c>
    </row>
    <row r="164" spans="2:65" s="6" customFormat="1" ht="27" customHeight="1">
      <c r="B164" s="17"/>
      <c r="C164" s="115" t="s">
        <v>346</v>
      </c>
      <c r="D164" s="115" t="s">
        <v>202</v>
      </c>
      <c r="E164" s="116" t="s">
        <v>1218</v>
      </c>
      <c r="F164" s="254" t="s">
        <v>1219</v>
      </c>
      <c r="G164" s="255"/>
      <c r="H164" s="255"/>
      <c r="I164" s="255"/>
      <c r="J164" s="115" t="s">
        <v>235</v>
      </c>
      <c r="K164" s="117">
        <v>1</v>
      </c>
      <c r="L164" s="256"/>
      <c r="M164" s="255"/>
      <c r="N164" s="256">
        <f>ROUND($L$164*$K$164,2)</f>
        <v>0</v>
      </c>
      <c r="O164" s="257"/>
      <c r="P164" s="257"/>
      <c r="Q164" s="257"/>
      <c r="R164" s="101"/>
      <c r="S164" s="17"/>
      <c r="T164" s="104"/>
      <c r="U164" s="105" t="s">
        <v>36</v>
      </c>
      <c r="X164" s="106">
        <v>0.008</v>
      </c>
      <c r="Y164" s="106">
        <f>$X$164*$K$164</f>
        <v>0.008</v>
      </c>
      <c r="Z164" s="106">
        <v>0</v>
      </c>
      <c r="AA164" s="107">
        <f>$Z$164*$K$164</f>
        <v>0</v>
      </c>
      <c r="AR164" s="68" t="s">
        <v>464</v>
      </c>
      <c r="AT164" s="68" t="s">
        <v>202</v>
      </c>
      <c r="AU164" s="68" t="s">
        <v>74</v>
      </c>
      <c r="AY164" s="68" t="s">
        <v>142</v>
      </c>
      <c r="BE164" s="108">
        <f>IF($U$164="základní",$N$164,0)</f>
        <v>0</v>
      </c>
      <c r="BF164" s="108">
        <f>IF($U$164="snížená",$N$164,0)</f>
        <v>0</v>
      </c>
      <c r="BG164" s="108">
        <f>IF($U$164="zákl. přenesená",$N$164,0)</f>
        <v>0</v>
      </c>
      <c r="BH164" s="108">
        <f>IF($U$164="sníž. přenesená",$N$164,0)</f>
        <v>0</v>
      </c>
      <c r="BI164" s="108">
        <f>IF($U$164="nulová",$N$164,0)</f>
        <v>0</v>
      </c>
      <c r="BJ164" s="68" t="s">
        <v>16</v>
      </c>
      <c r="BK164" s="108">
        <f>ROUND($L$164*$K$164,2)</f>
        <v>0</v>
      </c>
      <c r="BL164" s="68" t="s">
        <v>326</v>
      </c>
      <c r="BM164" s="68" t="s">
        <v>1220</v>
      </c>
    </row>
    <row r="165" spans="2:63" s="90" customFormat="1" ht="30.75" customHeight="1">
      <c r="B165" s="91"/>
      <c r="D165" s="98" t="s">
        <v>484</v>
      </c>
      <c r="N165" s="250">
        <f>$BK$165</f>
        <v>0</v>
      </c>
      <c r="O165" s="249"/>
      <c r="P165" s="249"/>
      <c r="Q165" s="249"/>
      <c r="S165" s="91"/>
      <c r="T165" s="94"/>
      <c r="W165" s="95">
        <f>SUM($W$166:$W$195)</f>
        <v>0</v>
      </c>
      <c r="Y165" s="95">
        <f>SUM($Y$166:$Y$195)</f>
        <v>0.061764999999999994</v>
      </c>
      <c r="AA165" s="96">
        <f>SUM($AA$166:$AA$195)</f>
        <v>0</v>
      </c>
      <c r="AR165" s="93" t="s">
        <v>74</v>
      </c>
      <c r="AT165" s="93" t="s">
        <v>65</v>
      </c>
      <c r="AU165" s="93" t="s">
        <v>16</v>
      </c>
      <c r="AY165" s="93" t="s">
        <v>142</v>
      </c>
      <c r="BK165" s="97">
        <f>SUM($BK$166:$BK$195)</f>
        <v>0</v>
      </c>
    </row>
    <row r="166" spans="2:65" s="6" customFormat="1" ht="51" customHeight="1">
      <c r="B166" s="17"/>
      <c r="C166" s="102" t="s">
        <v>382</v>
      </c>
      <c r="D166" s="102" t="s">
        <v>143</v>
      </c>
      <c r="E166" s="100" t="s">
        <v>1221</v>
      </c>
      <c r="F166" s="260" t="s">
        <v>1222</v>
      </c>
      <c r="G166" s="257"/>
      <c r="H166" s="257"/>
      <c r="I166" s="257"/>
      <c r="J166" s="102" t="s">
        <v>157</v>
      </c>
      <c r="K166" s="103">
        <v>20</v>
      </c>
      <c r="L166" s="261"/>
      <c r="M166" s="257"/>
      <c r="N166" s="261">
        <f>ROUND($L$166*$K$166,2)</f>
        <v>0</v>
      </c>
      <c r="O166" s="257"/>
      <c r="P166" s="257"/>
      <c r="Q166" s="257"/>
      <c r="R166" s="101" t="s">
        <v>147</v>
      </c>
      <c r="S166" s="17"/>
      <c r="T166" s="104"/>
      <c r="U166" s="105" t="s">
        <v>36</v>
      </c>
      <c r="X166" s="106">
        <v>0</v>
      </c>
      <c r="Y166" s="106">
        <f>$X$166*$K$166</f>
        <v>0</v>
      </c>
      <c r="Z166" s="106">
        <v>0</v>
      </c>
      <c r="AA166" s="107">
        <f>$Z$166*$K$166</f>
        <v>0</v>
      </c>
      <c r="AR166" s="68" t="s">
        <v>326</v>
      </c>
      <c r="AT166" s="68" t="s">
        <v>143</v>
      </c>
      <c r="AU166" s="68" t="s">
        <v>74</v>
      </c>
      <c r="AY166" s="68" t="s">
        <v>142</v>
      </c>
      <c r="BE166" s="108">
        <f>IF($U$166="základní",$N$166,0)</f>
        <v>0</v>
      </c>
      <c r="BF166" s="108">
        <f>IF($U$166="snížená",$N$166,0)</f>
        <v>0</v>
      </c>
      <c r="BG166" s="108">
        <f>IF($U$166="zákl. přenesená",$N$166,0)</f>
        <v>0</v>
      </c>
      <c r="BH166" s="108">
        <f>IF($U$166="sníž. přenesená",$N$166,0)</f>
        <v>0</v>
      </c>
      <c r="BI166" s="108">
        <f>IF($U$166="nulová",$N$166,0)</f>
        <v>0</v>
      </c>
      <c r="BJ166" s="68" t="s">
        <v>16</v>
      </c>
      <c r="BK166" s="108">
        <f>ROUND($L$166*$K$166,2)</f>
        <v>0</v>
      </c>
      <c r="BL166" s="68" t="s">
        <v>326</v>
      </c>
      <c r="BM166" s="68" t="s">
        <v>1223</v>
      </c>
    </row>
    <row r="167" spans="2:65" s="6" customFormat="1" ht="27" customHeight="1">
      <c r="B167" s="17"/>
      <c r="C167" s="115" t="s">
        <v>172</v>
      </c>
      <c r="D167" s="115" t="s">
        <v>202</v>
      </c>
      <c r="E167" s="116" t="s">
        <v>1224</v>
      </c>
      <c r="F167" s="254" t="s">
        <v>1225</v>
      </c>
      <c r="G167" s="255"/>
      <c r="H167" s="255"/>
      <c r="I167" s="255"/>
      <c r="J167" s="115" t="s">
        <v>157</v>
      </c>
      <c r="K167" s="117">
        <v>20</v>
      </c>
      <c r="L167" s="256"/>
      <c r="M167" s="255"/>
      <c r="N167" s="256">
        <f>ROUND($L$167*$K$167,2)</f>
        <v>0</v>
      </c>
      <c r="O167" s="257"/>
      <c r="P167" s="257"/>
      <c r="Q167" s="257"/>
      <c r="R167" s="101"/>
      <c r="S167" s="17"/>
      <c r="T167" s="104"/>
      <c r="U167" s="105" t="s">
        <v>36</v>
      </c>
      <c r="X167" s="106">
        <v>0.00032</v>
      </c>
      <c r="Y167" s="106">
        <f>$X$167*$K$167</f>
        <v>0.0064</v>
      </c>
      <c r="Z167" s="106">
        <v>0</v>
      </c>
      <c r="AA167" s="107">
        <f>$Z$167*$K$167</f>
        <v>0</v>
      </c>
      <c r="AR167" s="68" t="s">
        <v>464</v>
      </c>
      <c r="AT167" s="68" t="s">
        <v>202</v>
      </c>
      <c r="AU167" s="68" t="s">
        <v>74</v>
      </c>
      <c r="AY167" s="68" t="s">
        <v>142</v>
      </c>
      <c r="BE167" s="108">
        <f>IF($U$167="základní",$N$167,0)</f>
        <v>0</v>
      </c>
      <c r="BF167" s="108">
        <f>IF($U$167="snížená",$N$167,0)</f>
        <v>0</v>
      </c>
      <c r="BG167" s="108">
        <f>IF($U$167="zákl. přenesená",$N$167,0)</f>
        <v>0</v>
      </c>
      <c r="BH167" s="108">
        <f>IF($U$167="sníž. přenesená",$N$167,0)</f>
        <v>0</v>
      </c>
      <c r="BI167" s="108">
        <f>IF($U$167="nulová",$N$167,0)</f>
        <v>0</v>
      </c>
      <c r="BJ167" s="68" t="s">
        <v>16</v>
      </c>
      <c r="BK167" s="108">
        <f>ROUND($L$167*$K$167,2)</f>
        <v>0</v>
      </c>
      <c r="BL167" s="68" t="s">
        <v>326</v>
      </c>
      <c r="BM167" s="68" t="s">
        <v>1226</v>
      </c>
    </row>
    <row r="168" spans="2:65" s="6" customFormat="1" ht="51" customHeight="1">
      <c r="B168" s="17"/>
      <c r="C168" s="102" t="s">
        <v>167</v>
      </c>
      <c r="D168" s="102" t="s">
        <v>143</v>
      </c>
      <c r="E168" s="100" t="s">
        <v>1227</v>
      </c>
      <c r="F168" s="260" t="s">
        <v>1228</v>
      </c>
      <c r="G168" s="257"/>
      <c r="H168" s="257"/>
      <c r="I168" s="257"/>
      <c r="J168" s="102" t="s">
        <v>157</v>
      </c>
      <c r="K168" s="103">
        <v>30</v>
      </c>
      <c r="L168" s="261"/>
      <c r="M168" s="257"/>
      <c r="N168" s="261">
        <f>ROUND($L$168*$K$168,2)</f>
        <v>0</v>
      </c>
      <c r="O168" s="257"/>
      <c r="P168" s="257"/>
      <c r="Q168" s="257"/>
      <c r="R168" s="101" t="s">
        <v>147</v>
      </c>
      <c r="S168" s="17"/>
      <c r="T168" s="104"/>
      <c r="U168" s="105" t="s">
        <v>36</v>
      </c>
      <c r="X168" s="106">
        <v>0</v>
      </c>
      <c r="Y168" s="106">
        <f>$X$168*$K$168</f>
        <v>0</v>
      </c>
      <c r="Z168" s="106">
        <v>0</v>
      </c>
      <c r="AA168" s="107">
        <f>$Z$168*$K$168</f>
        <v>0</v>
      </c>
      <c r="AR168" s="68" t="s">
        <v>326</v>
      </c>
      <c r="AT168" s="68" t="s">
        <v>143</v>
      </c>
      <c r="AU168" s="68" t="s">
        <v>74</v>
      </c>
      <c r="AY168" s="68" t="s">
        <v>142</v>
      </c>
      <c r="BE168" s="108">
        <f>IF($U$168="základní",$N$168,0)</f>
        <v>0</v>
      </c>
      <c r="BF168" s="108">
        <f>IF($U$168="snížená",$N$168,0)</f>
        <v>0</v>
      </c>
      <c r="BG168" s="108">
        <f>IF($U$168="zákl. přenesená",$N$168,0)</f>
        <v>0</v>
      </c>
      <c r="BH168" s="108">
        <f>IF($U$168="sníž. přenesená",$N$168,0)</f>
        <v>0</v>
      </c>
      <c r="BI168" s="108">
        <f>IF($U$168="nulová",$N$168,0)</f>
        <v>0</v>
      </c>
      <c r="BJ168" s="68" t="s">
        <v>16</v>
      </c>
      <c r="BK168" s="108">
        <f>ROUND($L$168*$K$168,2)</f>
        <v>0</v>
      </c>
      <c r="BL168" s="68" t="s">
        <v>326</v>
      </c>
      <c r="BM168" s="68" t="s">
        <v>1229</v>
      </c>
    </row>
    <row r="169" spans="2:65" s="6" customFormat="1" ht="51" customHeight="1">
      <c r="B169" s="17"/>
      <c r="C169" s="115" t="s">
        <v>197</v>
      </c>
      <c r="D169" s="115" t="s">
        <v>202</v>
      </c>
      <c r="E169" s="116" t="s">
        <v>1230</v>
      </c>
      <c r="F169" s="254" t="s">
        <v>1231</v>
      </c>
      <c r="G169" s="255"/>
      <c r="H169" s="255"/>
      <c r="I169" s="255"/>
      <c r="J169" s="115" t="s">
        <v>157</v>
      </c>
      <c r="K169" s="117">
        <v>30</v>
      </c>
      <c r="L169" s="256"/>
      <c r="M169" s="255"/>
      <c r="N169" s="256">
        <f>ROUND($L$169*$K$169,2)</f>
        <v>0</v>
      </c>
      <c r="O169" s="257"/>
      <c r="P169" s="257"/>
      <c r="Q169" s="257"/>
      <c r="R169" s="101" t="s">
        <v>147</v>
      </c>
      <c r="S169" s="17"/>
      <c r="T169" s="104"/>
      <c r="U169" s="105" t="s">
        <v>36</v>
      </c>
      <c r="X169" s="106">
        <v>0.00035</v>
      </c>
      <c r="Y169" s="106">
        <f>$X$169*$K$169</f>
        <v>0.0105</v>
      </c>
      <c r="Z169" s="106">
        <v>0</v>
      </c>
      <c r="AA169" s="107">
        <f>$Z$169*$K$169</f>
        <v>0</v>
      </c>
      <c r="AR169" s="68" t="s">
        <v>464</v>
      </c>
      <c r="AT169" s="68" t="s">
        <v>202</v>
      </c>
      <c r="AU169" s="68" t="s">
        <v>74</v>
      </c>
      <c r="AY169" s="68" t="s">
        <v>142</v>
      </c>
      <c r="BE169" s="108">
        <f>IF($U$169="základní",$N$169,0)</f>
        <v>0</v>
      </c>
      <c r="BF169" s="108">
        <f>IF($U$169="snížená",$N$169,0)</f>
        <v>0</v>
      </c>
      <c r="BG169" s="108">
        <f>IF($U$169="zákl. přenesená",$N$169,0)</f>
        <v>0</v>
      </c>
      <c r="BH169" s="108">
        <f>IF($U$169="sníž. přenesená",$N$169,0)</f>
        <v>0</v>
      </c>
      <c r="BI169" s="108">
        <f>IF($U$169="nulová",$N$169,0)</f>
        <v>0</v>
      </c>
      <c r="BJ169" s="68" t="s">
        <v>16</v>
      </c>
      <c r="BK169" s="108">
        <f>ROUND($L$169*$K$169,2)</f>
        <v>0</v>
      </c>
      <c r="BL169" s="68" t="s">
        <v>326</v>
      </c>
      <c r="BM169" s="68" t="s">
        <v>1232</v>
      </c>
    </row>
    <row r="170" spans="2:47" s="6" customFormat="1" ht="27" customHeight="1">
      <c r="B170" s="17"/>
      <c r="F170" s="252" t="s">
        <v>1233</v>
      </c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17"/>
      <c r="T170" s="41"/>
      <c r="AA170" s="42"/>
      <c r="AT170" s="6" t="s">
        <v>271</v>
      </c>
      <c r="AU170" s="6" t="s">
        <v>74</v>
      </c>
    </row>
    <row r="171" spans="2:65" s="6" customFormat="1" ht="39" customHeight="1">
      <c r="B171" s="17"/>
      <c r="C171" s="99" t="s">
        <v>1234</v>
      </c>
      <c r="D171" s="99" t="s">
        <v>143</v>
      </c>
      <c r="E171" s="100" t="s">
        <v>544</v>
      </c>
      <c r="F171" s="260" t="s">
        <v>1235</v>
      </c>
      <c r="G171" s="257"/>
      <c r="H171" s="257"/>
      <c r="I171" s="257"/>
      <c r="J171" s="102" t="s">
        <v>157</v>
      </c>
      <c r="K171" s="103">
        <v>10</v>
      </c>
      <c r="L171" s="261"/>
      <c r="M171" s="257"/>
      <c r="N171" s="261">
        <f>ROUND($L$171*$K$171,2)</f>
        <v>0</v>
      </c>
      <c r="O171" s="257"/>
      <c r="P171" s="257"/>
      <c r="Q171" s="257"/>
      <c r="R171" s="101" t="s">
        <v>147</v>
      </c>
      <c r="S171" s="17"/>
      <c r="T171" s="104"/>
      <c r="U171" s="105" t="s">
        <v>36</v>
      </c>
      <c r="X171" s="106">
        <v>0</v>
      </c>
      <c r="Y171" s="106">
        <f>$X$171*$K$171</f>
        <v>0</v>
      </c>
      <c r="Z171" s="106">
        <v>0</v>
      </c>
      <c r="AA171" s="107">
        <f>$Z$171*$K$171</f>
        <v>0</v>
      </c>
      <c r="AR171" s="68" t="s">
        <v>326</v>
      </c>
      <c r="AT171" s="68" t="s">
        <v>143</v>
      </c>
      <c r="AU171" s="68" t="s">
        <v>74</v>
      </c>
      <c r="AY171" s="6" t="s">
        <v>142</v>
      </c>
      <c r="BE171" s="108">
        <f>IF($U$171="základní",$N$171,0)</f>
        <v>0</v>
      </c>
      <c r="BF171" s="108">
        <f>IF($U$171="snížená",$N$171,0)</f>
        <v>0</v>
      </c>
      <c r="BG171" s="108">
        <f>IF($U$171="zákl. přenesená",$N$171,0)</f>
        <v>0</v>
      </c>
      <c r="BH171" s="108">
        <f>IF($U$171="sníž. přenesená",$N$171,0)</f>
        <v>0</v>
      </c>
      <c r="BI171" s="108">
        <f>IF($U$171="nulová",$N$171,0)</f>
        <v>0</v>
      </c>
      <c r="BJ171" s="68" t="s">
        <v>16</v>
      </c>
      <c r="BK171" s="108">
        <f>ROUND($L$171*$K$171,2)</f>
        <v>0</v>
      </c>
      <c r="BL171" s="68" t="s">
        <v>326</v>
      </c>
      <c r="BM171" s="68" t="s">
        <v>1236</v>
      </c>
    </row>
    <row r="172" spans="2:65" s="6" customFormat="1" ht="39" customHeight="1">
      <c r="B172" s="17"/>
      <c r="C172" s="115" t="s">
        <v>1237</v>
      </c>
      <c r="D172" s="115" t="s">
        <v>202</v>
      </c>
      <c r="E172" s="116" t="s">
        <v>547</v>
      </c>
      <c r="F172" s="254" t="s">
        <v>1238</v>
      </c>
      <c r="G172" s="255"/>
      <c r="H172" s="255"/>
      <c r="I172" s="255"/>
      <c r="J172" s="115" t="s">
        <v>229</v>
      </c>
      <c r="K172" s="117">
        <v>6.211</v>
      </c>
      <c r="L172" s="256"/>
      <c r="M172" s="255"/>
      <c r="N172" s="256">
        <f>ROUND($L$172*$K$172,2)</f>
        <v>0</v>
      </c>
      <c r="O172" s="257"/>
      <c r="P172" s="257"/>
      <c r="Q172" s="257"/>
      <c r="R172" s="101" t="s">
        <v>147</v>
      </c>
      <c r="S172" s="17"/>
      <c r="T172" s="104"/>
      <c r="U172" s="105" t="s">
        <v>36</v>
      </c>
      <c r="X172" s="106">
        <v>0.001</v>
      </c>
      <c r="Y172" s="106">
        <f>$X$172*$K$172</f>
        <v>0.006211</v>
      </c>
      <c r="Z172" s="106">
        <v>0</v>
      </c>
      <c r="AA172" s="107">
        <f>$Z$172*$K$172</f>
        <v>0</v>
      </c>
      <c r="AR172" s="68" t="s">
        <v>464</v>
      </c>
      <c r="AT172" s="68" t="s">
        <v>202</v>
      </c>
      <c r="AU172" s="68" t="s">
        <v>74</v>
      </c>
      <c r="AY172" s="68" t="s">
        <v>142</v>
      </c>
      <c r="BE172" s="108">
        <f>IF($U$172="základní",$N$172,0)</f>
        <v>0</v>
      </c>
      <c r="BF172" s="108">
        <f>IF($U$172="snížená",$N$172,0)</f>
        <v>0</v>
      </c>
      <c r="BG172" s="108">
        <f>IF($U$172="zákl. přenesená",$N$172,0)</f>
        <v>0</v>
      </c>
      <c r="BH172" s="108">
        <f>IF($U$172="sníž. přenesená",$N$172,0)</f>
        <v>0</v>
      </c>
      <c r="BI172" s="108">
        <f>IF($U$172="nulová",$N$172,0)</f>
        <v>0</v>
      </c>
      <c r="BJ172" s="68" t="s">
        <v>16</v>
      </c>
      <c r="BK172" s="108">
        <f>ROUND($L$172*$K$172,2)</f>
        <v>0</v>
      </c>
      <c r="BL172" s="68" t="s">
        <v>326</v>
      </c>
      <c r="BM172" s="68" t="s">
        <v>1239</v>
      </c>
    </row>
    <row r="173" spans="2:47" s="6" customFormat="1" ht="27" customHeight="1">
      <c r="B173" s="17"/>
      <c r="F173" s="252" t="s">
        <v>550</v>
      </c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17"/>
      <c r="T173" s="41"/>
      <c r="AA173" s="42"/>
      <c r="AT173" s="6" t="s">
        <v>271</v>
      </c>
      <c r="AU173" s="6" t="s">
        <v>74</v>
      </c>
    </row>
    <row r="174" spans="2:51" s="6" customFormat="1" ht="15.75" customHeight="1">
      <c r="B174" s="109"/>
      <c r="E174" s="111"/>
      <c r="F174" s="258" t="s">
        <v>1240</v>
      </c>
      <c r="G174" s="259"/>
      <c r="H174" s="259"/>
      <c r="I174" s="259"/>
      <c r="K174" s="112">
        <v>6.211</v>
      </c>
      <c r="S174" s="109"/>
      <c r="T174" s="113"/>
      <c r="AA174" s="114"/>
      <c r="AT174" s="111" t="s">
        <v>160</v>
      </c>
      <c r="AU174" s="111" t="s">
        <v>74</v>
      </c>
      <c r="AV174" s="111" t="s">
        <v>74</v>
      </c>
      <c r="AW174" s="111" t="s">
        <v>113</v>
      </c>
      <c r="AX174" s="111" t="s">
        <v>16</v>
      </c>
      <c r="AY174" s="111" t="s">
        <v>142</v>
      </c>
    </row>
    <row r="175" spans="2:65" s="6" customFormat="1" ht="51" customHeight="1">
      <c r="B175" s="17"/>
      <c r="C175" s="99" t="s">
        <v>182</v>
      </c>
      <c r="D175" s="99" t="s">
        <v>143</v>
      </c>
      <c r="E175" s="100" t="s">
        <v>1241</v>
      </c>
      <c r="F175" s="260" t="s">
        <v>1242</v>
      </c>
      <c r="G175" s="257"/>
      <c r="H175" s="257"/>
      <c r="I175" s="257"/>
      <c r="J175" s="102" t="s">
        <v>157</v>
      </c>
      <c r="K175" s="103">
        <v>20</v>
      </c>
      <c r="L175" s="261"/>
      <c r="M175" s="257"/>
      <c r="N175" s="261">
        <f>ROUND($L$175*$K$175,2)</f>
        <v>0</v>
      </c>
      <c r="O175" s="257"/>
      <c r="P175" s="257"/>
      <c r="Q175" s="257"/>
      <c r="R175" s="101" t="s">
        <v>147</v>
      </c>
      <c r="S175" s="17"/>
      <c r="T175" s="104"/>
      <c r="U175" s="105" t="s">
        <v>36</v>
      </c>
      <c r="X175" s="106">
        <v>0</v>
      </c>
      <c r="Y175" s="106">
        <f>$X$175*$K$175</f>
        <v>0</v>
      </c>
      <c r="Z175" s="106">
        <v>0</v>
      </c>
      <c r="AA175" s="107">
        <f>$Z$175*$K$175</f>
        <v>0</v>
      </c>
      <c r="AR175" s="68" t="s">
        <v>326</v>
      </c>
      <c r="AT175" s="68" t="s">
        <v>143</v>
      </c>
      <c r="AU175" s="68" t="s">
        <v>74</v>
      </c>
      <c r="AY175" s="6" t="s">
        <v>142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16</v>
      </c>
      <c r="BK175" s="108">
        <f>ROUND($L$175*$K$175,2)</f>
        <v>0</v>
      </c>
      <c r="BL175" s="68" t="s">
        <v>326</v>
      </c>
      <c r="BM175" s="68" t="s">
        <v>1243</v>
      </c>
    </row>
    <row r="176" spans="2:65" s="6" customFormat="1" ht="39" customHeight="1">
      <c r="B176" s="17"/>
      <c r="C176" s="115" t="s">
        <v>191</v>
      </c>
      <c r="D176" s="115" t="s">
        <v>202</v>
      </c>
      <c r="E176" s="116" t="s">
        <v>1244</v>
      </c>
      <c r="F176" s="254" t="s">
        <v>1245</v>
      </c>
      <c r="G176" s="255"/>
      <c r="H176" s="255"/>
      <c r="I176" s="255"/>
      <c r="J176" s="115" t="s">
        <v>229</v>
      </c>
      <c r="K176" s="117">
        <v>2.7</v>
      </c>
      <c r="L176" s="256"/>
      <c r="M176" s="255"/>
      <c r="N176" s="256">
        <f>ROUND($L$176*$K$176,2)</f>
        <v>0</v>
      </c>
      <c r="O176" s="257"/>
      <c r="P176" s="257"/>
      <c r="Q176" s="257"/>
      <c r="R176" s="101" t="s">
        <v>147</v>
      </c>
      <c r="S176" s="17"/>
      <c r="T176" s="104"/>
      <c r="U176" s="105" t="s">
        <v>36</v>
      </c>
      <c r="X176" s="106">
        <v>0.001</v>
      </c>
      <c r="Y176" s="106">
        <f>$X$176*$K$176</f>
        <v>0.0027</v>
      </c>
      <c r="Z176" s="106">
        <v>0</v>
      </c>
      <c r="AA176" s="107">
        <f>$Z$176*$K$176</f>
        <v>0</v>
      </c>
      <c r="AR176" s="68" t="s">
        <v>464</v>
      </c>
      <c r="AT176" s="68" t="s">
        <v>202</v>
      </c>
      <c r="AU176" s="68" t="s">
        <v>74</v>
      </c>
      <c r="AY176" s="68" t="s">
        <v>142</v>
      </c>
      <c r="BE176" s="108">
        <f>IF($U$176="základní",$N$176,0)</f>
        <v>0</v>
      </c>
      <c r="BF176" s="108">
        <f>IF($U$176="snížená",$N$176,0)</f>
        <v>0</v>
      </c>
      <c r="BG176" s="108">
        <f>IF($U$176="zákl. přenesená",$N$176,0)</f>
        <v>0</v>
      </c>
      <c r="BH176" s="108">
        <f>IF($U$176="sníž. přenesená",$N$176,0)</f>
        <v>0</v>
      </c>
      <c r="BI176" s="108">
        <f>IF($U$176="nulová",$N$176,0)</f>
        <v>0</v>
      </c>
      <c r="BJ176" s="68" t="s">
        <v>16</v>
      </c>
      <c r="BK176" s="108">
        <f>ROUND($L$176*$K$176,2)</f>
        <v>0</v>
      </c>
      <c r="BL176" s="68" t="s">
        <v>326</v>
      </c>
      <c r="BM176" s="68" t="s">
        <v>1246</v>
      </c>
    </row>
    <row r="177" spans="2:47" s="6" customFormat="1" ht="27" customHeight="1">
      <c r="B177" s="17"/>
      <c r="F177" s="252" t="s">
        <v>1247</v>
      </c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17"/>
      <c r="T177" s="41"/>
      <c r="AA177" s="42"/>
      <c r="AT177" s="6" t="s">
        <v>271</v>
      </c>
      <c r="AU177" s="6" t="s">
        <v>74</v>
      </c>
    </row>
    <row r="178" spans="2:51" s="6" customFormat="1" ht="15.75" customHeight="1">
      <c r="B178" s="109"/>
      <c r="E178" s="111"/>
      <c r="F178" s="258" t="s">
        <v>1248</v>
      </c>
      <c r="G178" s="259"/>
      <c r="H178" s="259"/>
      <c r="I178" s="259"/>
      <c r="K178" s="112">
        <v>2.7</v>
      </c>
      <c r="S178" s="109"/>
      <c r="T178" s="113"/>
      <c r="AA178" s="114"/>
      <c r="AT178" s="111" t="s">
        <v>160</v>
      </c>
      <c r="AU178" s="111" t="s">
        <v>74</v>
      </c>
      <c r="AV178" s="111" t="s">
        <v>74</v>
      </c>
      <c r="AW178" s="111" t="s">
        <v>113</v>
      </c>
      <c r="AX178" s="111" t="s">
        <v>16</v>
      </c>
      <c r="AY178" s="111" t="s">
        <v>142</v>
      </c>
    </row>
    <row r="179" spans="2:65" s="6" customFormat="1" ht="51" customHeight="1">
      <c r="B179" s="17"/>
      <c r="C179" s="99" t="s">
        <v>1249</v>
      </c>
      <c r="D179" s="99" t="s">
        <v>143</v>
      </c>
      <c r="E179" s="100" t="s">
        <v>1250</v>
      </c>
      <c r="F179" s="260" t="s">
        <v>1251</v>
      </c>
      <c r="G179" s="257"/>
      <c r="H179" s="257"/>
      <c r="I179" s="257"/>
      <c r="J179" s="102" t="s">
        <v>1165</v>
      </c>
      <c r="K179" s="103">
        <v>1</v>
      </c>
      <c r="L179" s="261"/>
      <c r="M179" s="257"/>
      <c r="N179" s="261">
        <f>ROUND($L$179*$K$179,2)</f>
        <v>0</v>
      </c>
      <c r="O179" s="257"/>
      <c r="P179" s="257"/>
      <c r="Q179" s="257"/>
      <c r="R179" s="101"/>
      <c r="S179" s="17"/>
      <c r="T179" s="104"/>
      <c r="U179" s="105" t="s">
        <v>36</v>
      </c>
      <c r="X179" s="106">
        <v>0</v>
      </c>
      <c r="Y179" s="106">
        <f>$X$179*$K$179</f>
        <v>0</v>
      </c>
      <c r="Z179" s="106">
        <v>0</v>
      </c>
      <c r="AA179" s="107">
        <f>$Z$179*$K$179</f>
        <v>0</v>
      </c>
      <c r="AR179" s="68" t="s">
        <v>326</v>
      </c>
      <c r="AT179" s="68" t="s">
        <v>143</v>
      </c>
      <c r="AU179" s="68" t="s">
        <v>74</v>
      </c>
      <c r="AY179" s="6" t="s">
        <v>142</v>
      </c>
      <c r="BE179" s="108">
        <f>IF($U$179="základní",$N$179,0)</f>
        <v>0</v>
      </c>
      <c r="BF179" s="108">
        <f>IF($U$179="snížená",$N$179,0)</f>
        <v>0</v>
      </c>
      <c r="BG179" s="108">
        <f>IF($U$179="zákl. přenesená",$N$179,0)</f>
        <v>0</v>
      </c>
      <c r="BH179" s="108">
        <f>IF($U$179="sníž. přenesená",$N$179,0)</f>
        <v>0</v>
      </c>
      <c r="BI179" s="108">
        <f>IF($U$179="nulová",$N$179,0)</f>
        <v>0</v>
      </c>
      <c r="BJ179" s="68" t="s">
        <v>16</v>
      </c>
      <c r="BK179" s="108">
        <f>ROUND($L$179*$K$179,2)</f>
        <v>0</v>
      </c>
      <c r="BL179" s="68" t="s">
        <v>326</v>
      </c>
      <c r="BM179" s="68" t="s">
        <v>1252</v>
      </c>
    </row>
    <row r="180" spans="2:65" s="6" customFormat="1" ht="27" customHeight="1">
      <c r="B180" s="17"/>
      <c r="C180" s="102" t="s">
        <v>1253</v>
      </c>
      <c r="D180" s="102" t="s">
        <v>143</v>
      </c>
      <c r="E180" s="100" t="s">
        <v>1254</v>
      </c>
      <c r="F180" s="260" t="s">
        <v>1255</v>
      </c>
      <c r="G180" s="257"/>
      <c r="H180" s="257"/>
      <c r="I180" s="257"/>
      <c r="J180" s="102" t="s">
        <v>157</v>
      </c>
      <c r="K180" s="103">
        <v>25</v>
      </c>
      <c r="L180" s="261"/>
      <c r="M180" s="257"/>
      <c r="N180" s="261">
        <f>ROUND($L$180*$K$180,2)</f>
        <v>0</v>
      </c>
      <c r="O180" s="257"/>
      <c r="P180" s="257"/>
      <c r="Q180" s="257"/>
      <c r="R180" s="101" t="s">
        <v>147</v>
      </c>
      <c r="S180" s="17"/>
      <c r="T180" s="104"/>
      <c r="U180" s="105" t="s">
        <v>36</v>
      </c>
      <c r="X180" s="106">
        <v>0</v>
      </c>
      <c r="Y180" s="106">
        <f>$X$180*$K$180</f>
        <v>0</v>
      </c>
      <c r="Z180" s="106">
        <v>0</v>
      </c>
      <c r="AA180" s="107">
        <f>$Z$180*$K$180</f>
        <v>0</v>
      </c>
      <c r="AR180" s="68" t="s">
        <v>326</v>
      </c>
      <c r="AT180" s="68" t="s">
        <v>143</v>
      </c>
      <c r="AU180" s="68" t="s">
        <v>74</v>
      </c>
      <c r="AY180" s="68" t="s">
        <v>142</v>
      </c>
      <c r="BE180" s="108">
        <f>IF($U$180="základní",$N$180,0)</f>
        <v>0</v>
      </c>
      <c r="BF180" s="108">
        <f>IF($U$180="snížená",$N$180,0)</f>
        <v>0</v>
      </c>
      <c r="BG180" s="108">
        <f>IF($U$180="zákl. přenesená",$N$180,0)</f>
        <v>0</v>
      </c>
      <c r="BH180" s="108">
        <f>IF($U$180="sníž. přenesená",$N$180,0)</f>
        <v>0</v>
      </c>
      <c r="BI180" s="108">
        <f>IF($U$180="nulová",$N$180,0)</f>
        <v>0</v>
      </c>
      <c r="BJ180" s="68" t="s">
        <v>16</v>
      </c>
      <c r="BK180" s="108">
        <f>ROUND($L$180*$K$180,2)</f>
        <v>0</v>
      </c>
      <c r="BL180" s="68" t="s">
        <v>326</v>
      </c>
      <c r="BM180" s="68" t="s">
        <v>1256</v>
      </c>
    </row>
    <row r="181" spans="2:65" s="6" customFormat="1" ht="39" customHeight="1">
      <c r="B181" s="17"/>
      <c r="C181" s="115" t="s">
        <v>187</v>
      </c>
      <c r="D181" s="115" t="s">
        <v>202</v>
      </c>
      <c r="E181" s="116" t="s">
        <v>1244</v>
      </c>
      <c r="F181" s="254" t="s">
        <v>1245</v>
      </c>
      <c r="G181" s="255"/>
      <c r="H181" s="255"/>
      <c r="I181" s="255"/>
      <c r="J181" s="115" t="s">
        <v>229</v>
      </c>
      <c r="K181" s="117">
        <v>3.378</v>
      </c>
      <c r="L181" s="256"/>
      <c r="M181" s="255"/>
      <c r="N181" s="256">
        <f>ROUND($L$181*$K$181,2)</f>
        <v>0</v>
      </c>
      <c r="O181" s="257"/>
      <c r="P181" s="257"/>
      <c r="Q181" s="257"/>
      <c r="R181" s="101" t="s">
        <v>147</v>
      </c>
      <c r="S181" s="17"/>
      <c r="T181" s="104"/>
      <c r="U181" s="105" t="s">
        <v>36</v>
      </c>
      <c r="X181" s="106">
        <v>0.001</v>
      </c>
      <c r="Y181" s="106">
        <f>$X$181*$K$181</f>
        <v>0.0033780000000000004</v>
      </c>
      <c r="Z181" s="106">
        <v>0</v>
      </c>
      <c r="AA181" s="107">
        <f>$Z$181*$K$181</f>
        <v>0</v>
      </c>
      <c r="AR181" s="68" t="s">
        <v>464</v>
      </c>
      <c r="AT181" s="68" t="s">
        <v>202</v>
      </c>
      <c r="AU181" s="68" t="s">
        <v>74</v>
      </c>
      <c r="AY181" s="68" t="s">
        <v>142</v>
      </c>
      <c r="BE181" s="108">
        <f>IF($U$181="základní",$N$181,0)</f>
        <v>0</v>
      </c>
      <c r="BF181" s="108">
        <f>IF($U$181="snížená",$N$181,0)</f>
        <v>0</v>
      </c>
      <c r="BG181" s="108">
        <f>IF($U$181="zákl. přenesená",$N$181,0)</f>
        <v>0</v>
      </c>
      <c r="BH181" s="108">
        <f>IF($U$181="sníž. přenesená",$N$181,0)</f>
        <v>0</v>
      </c>
      <c r="BI181" s="108">
        <f>IF($U$181="nulová",$N$181,0)</f>
        <v>0</v>
      </c>
      <c r="BJ181" s="68" t="s">
        <v>16</v>
      </c>
      <c r="BK181" s="108">
        <f>ROUND($L$181*$K$181,2)</f>
        <v>0</v>
      </c>
      <c r="BL181" s="68" t="s">
        <v>326</v>
      </c>
      <c r="BM181" s="68" t="s">
        <v>1257</v>
      </c>
    </row>
    <row r="182" spans="2:47" s="6" customFormat="1" ht="27" customHeight="1">
      <c r="B182" s="17"/>
      <c r="F182" s="252" t="s">
        <v>1247</v>
      </c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17"/>
      <c r="T182" s="41"/>
      <c r="AA182" s="42"/>
      <c r="AT182" s="6" t="s">
        <v>271</v>
      </c>
      <c r="AU182" s="6" t="s">
        <v>74</v>
      </c>
    </row>
    <row r="183" spans="2:51" s="6" customFormat="1" ht="15.75" customHeight="1">
      <c r="B183" s="109"/>
      <c r="E183" s="111"/>
      <c r="F183" s="258" t="s">
        <v>1258</v>
      </c>
      <c r="G183" s="259"/>
      <c r="H183" s="259"/>
      <c r="I183" s="259"/>
      <c r="K183" s="112">
        <v>3.378</v>
      </c>
      <c r="S183" s="109"/>
      <c r="T183" s="113"/>
      <c r="AA183" s="114"/>
      <c r="AT183" s="111" t="s">
        <v>160</v>
      </c>
      <c r="AU183" s="111" t="s">
        <v>74</v>
      </c>
      <c r="AV183" s="111" t="s">
        <v>74</v>
      </c>
      <c r="AW183" s="111" t="s">
        <v>113</v>
      </c>
      <c r="AX183" s="111" t="s">
        <v>16</v>
      </c>
      <c r="AY183" s="111" t="s">
        <v>142</v>
      </c>
    </row>
    <row r="184" spans="2:65" s="6" customFormat="1" ht="27" customHeight="1">
      <c r="B184" s="17"/>
      <c r="C184" s="99" t="s">
        <v>1259</v>
      </c>
      <c r="D184" s="99" t="s">
        <v>143</v>
      </c>
      <c r="E184" s="100" t="s">
        <v>1260</v>
      </c>
      <c r="F184" s="260" t="s">
        <v>1261</v>
      </c>
      <c r="G184" s="257"/>
      <c r="H184" s="257"/>
      <c r="I184" s="257"/>
      <c r="J184" s="102" t="s">
        <v>235</v>
      </c>
      <c r="K184" s="103">
        <v>20</v>
      </c>
      <c r="L184" s="261"/>
      <c r="M184" s="257"/>
      <c r="N184" s="261">
        <f>ROUND($L$184*$K$184,2)</f>
        <v>0</v>
      </c>
      <c r="O184" s="257"/>
      <c r="P184" s="257"/>
      <c r="Q184" s="257"/>
      <c r="R184" s="101" t="s">
        <v>147</v>
      </c>
      <c r="S184" s="17"/>
      <c r="T184" s="104"/>
      <c r="U184" s="105" t="s">
        <v>36</v>
      </c>
      <c r="X184" s="106">
        <v>0</v>
      </c>
      <c r="Y184" s="106">
        <f>$X$184*$K$184</f>
        <v>0</v>
      </c>
      <c r="Z184" s="106">
        <v>0</v>
      </c>
      <c r="AA184" s="107">
        <f>$Z$184*$K$184</f>
        <v>0</v>
      </c>
      <c r="AR184" s="68" t="s">
        <v>326</v>
      </c>
      <c r="AT184" s="68" t="s">
        <v>143</v>
      </c>
      <c r="AU184" s="68" t="s">
        <v>74</v>
      </c>
      <c r="AY184" s="6" t="s">
        <v>142</v>
      </c>
      <c r="BE184" s="108">
        <f>IF($U$184="základní",$N$184,0)</f>
        <v>0</v>
      </c>
      <c r="BF184" s="108">
        <f>IF($U$184="snížená",$N$184,0)</f>
        <v>0</v>
      </c>
      <c r="BG184" s="108">
        <f>IF($U$184="zákl. přenesená",$N$184,0)</f>
        <v>0</v>
      </c>
      <c r="BH184" s="108">
        <f>IF($U$184="sníž. přenesená",$N$184,0)</f>
        <v>0</v>
      </c>
      <c r="BI184" s="108">
        <f>IF($U$184="nulová",$N$184,0)</f>
        <v>0</v>
      </c>
      <c r="BJ184" s="68" t="s">
        <v>16</v>
      </c>
      <c r="BK184" s="108">
        <f>ROUND($L$184*$K$184,2)</f>
        <v>0</v>
      </c>
      <c r="BL184" s="68" t="s">
        <v>326</v>
      </c>
      <c r="BM184" s="68" t="s">
        <v>1262</v>
      </c>
    </row>
    <row r="185" spans="2:65" s="6" customFormat="1" ht="39" customHeight="1">
      <c r="B185" s="17"/>
      <c r="C185" s="115" t="s">
        <v>1263</v>
      </c>
      <c r="D185" s="115" t="s">
        <v>202</v>
      </c>
      <c r="E185" s="116" t="s">
        <v>1264</v>
      </c>
      <c r="F185" s="254" t="s">
        <v>1265</v>
      </c>
      <c r="G185" s="255"/>
      <c r="H185" s="255"/>
      <c r="I185" s="255"/>
      <c r="J185" s="115" t="s">
        <v>235</v>
      </c>
      <c r="K185" s="117">
        <v>20</v>
      </c>
      <c r="L185" s="256"/>
      <c r="M185" s="255"/>
      <c r="N185" s="256">
        <f>ROUND($L$185*$K$185,2)</f>
        <v>0</v>
      </c>
      <c r="O185" s="257"/>
      <c r="P185" s="257"/>
      <c r="Q185" s="257"/>
      <c r="R185" s="101" t="s">
        <v>147</v>
      </c>
      <c r="S185" s="17"/>
      <c r="T185" s="104"/>
      <c r="U185" s="105" t="s">
        <v>36</v>
      </c>
      <c r="X185" s="106">
        <v>0.00023</v>
      </c>
      <c r="Y185" s="106">
        <f>$X$185*$K$185</f>
        <v>0.0046</v>
      </c>
      <c r="Z185" s="106">
        <v>0</v>
      </c>
      <c r="AA185" s="107">
        <f>$Z$185*$K$185</f>
        <v>0</v>
      </c>
      <c r="AR185" s="68" t="s">
        <v>464</v>
      </c>
      <c r="AT185" s="68" t="s">
        <v>202</v>
      </c>
      <c r="AU185" s="68" t="s">
        <v>74</v>
      </c>
      <c r="AY185" s="68" t="s">
        <v>142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16</v>
      </c>
      <c r="BK185" s="108">
        <f>ROUND($L$185*$K$185,2)</f>
        <v>0</v>
      </c>
      <c r="BL185" s="68" t="s">
        <v>326</v>
      </c>
      <c r="BM185" s="68" t="s">
        <v>1266</v>
      </c>
    </row>
    <row r="186" spans="2:65" s="6" customFormat="1" ht="27" customHeight="1">
      <c r="B186" s="17"/>
      <c r="C186" s="102" t="s">
        <v>1267</v>
      </c>
      <c r="D186" s="102" t="s">
        <v>143</v>
      </c>
      <c r="E186" s="100" t="s">
        <v>1268</v>
      </c>
      <c r="F186" s="260" t="s">
        <v>1269</v>
      </c>
      <c r="G186" s="257"/>
      <c r="H186" s="257"/>
      <c r="I186" s="257"/>
      <c r="J186" s="102" t="s">
        <v>235</v>
      </c>
      <c r="K186" s="103">
        <v>2</v>
      </c>
      <c r="L186" s="261"/>
      <c r="M186" s="257"/>
      <c r="N186" s="261">
        <f>ROUND($L$186*$K$186,2)</f>
        <v>0</v>
      </c>
      <c r="O186" s="257"/>
      <c r="P186" s="257"/>
      <c r="Q186" s="257"/>
      <c r="R186" s="101" t="s">
        <v>147</v>
      </c>
      <c r="S186" s="17"/>
      <c r="T186" s="104"/>
      <c r="U186" s="105" t="s">
        <v>36</v>
      </c>
      <c r="X186" s="106">
        <v>0</v>
      </c>
      <c r="Y186" s="106">
        <f>$X$186*$K$186</f>
        <v>0</v>
      </c>
      <c r="Z186" s="106">
        <v>0</v>
      </c>
      <c r="AA186" s="107">
        <f>$Z$186*$K$186</f>
        <v>0</v>
      </c>
      <c r="AR186" s="68" t="s">
        <v>326</v>
      </c>
      <c r="AT186" s="68" t="s">
        <v>143</v>
      </c>
      <c r="AU186" s="68" t="s">
        <v>74</v>
      </c>
      <c r="AY186" s="68" t="s">
        <v>142</v>
      </c>
      <c r="BE186" s="108">
        <f>IF($U$186="základní",$N$186,0)</f>
        <v>0</v>
      </c>
      <c r="BF186" s="108">
        <f>IF($U$186="snížená",$N$186,0)</f>
        <v>0</v>
      </c>
      <c r="BG186" s="108">
        <f>IF($U$186="zákl. přenesená",$N$186,0)</f>
        <v>0</v>
      </c>
      <c r="BH186" s="108">
        <f>IF($U$186="sníž. přenesená",$N$186,0)</f>
        <v>0</v>
      </c>
      <c r="BI186" s="108">
        <f>IF($U$186="nulová",$N$186,0)</f>
        <v>0</v>
      </c>
      <c r="BJ186" s="68" t="s">
        <v>16</v>
      </c>
      <c r="BK186" s="108">
        <f>ROUND($L$186*$K$186,2)</f>
        <v>0</v>
      </c>
      <c r="BL186" s="68" t="s">
        <v>326</v>
      </c>
      <c r="BM186" s="68" t="s">
        <v>1270</v>
      </c>
    </row>
    <row r="187" spans="2:65" s="6" customFormat="1" ht="39" customHeight="1">
      <c r="B187" s="17"/>
      <c r="C187" s="115" t="s">
        <v>226</v>
      </c>
      <c r="D187" s="115" t="s">
        <v>202</v>
      </c>
      <c r="E187" s="116" t="s">
        <v>1271</v>
      </c>
      <c r="F187" s="254" t="s">
        <v>1272</v>
      </c>
      <c r="G187" s="255"/>
      <c r="H187" s="255"/>
      <c r="I187" s="255"/>
      <c r="J187" s="115" t="s">
        <v>235</v>
      </c>
      <c r="K187" s="117">
        <v>2</v>
      </c>
      <c r="L187" s="256"/>
      <c r="M187" s="255"/>
      <c r="N187" s="256">
        <f>ROUND($L$187*$K$187,2)</f>
        <v>0</v>
      </c>
      <c r="O187" s="257"/>
      <c r="P187" s="257"/>
      <c r="Q187" s="257"/>
      <c r="R187" s="101" t="s">
        <v>147</v>
      </c>
      <c r="S187" s="17"/>
      <c r="T187" s="104"/>
      <c r="U187" s="105" t="s">
        <v>36</v>
      </c>
      <c r="X187" s="106">
        <v>0.0002</v>
      </c>
      <c r="Y187" s="106">
        <f>$X$187*$K$187</f>
        <v>0.0004</v>
      </c>
      <c r="Z187" s="106">
        <v>0</v>
      </c>
      <c r="AA187" s="107">
        <f>$Z$187*$K$187</f>
        <v>0</v>
      </c>
      <c r="AR187" s="68" t="s">
        <v>464</v>
      </c>
      <c r="AT187" s="68" t="s">
        <v>202</v>
      </c>
      <c r="AU187" s="68" t="s">
        <v>74</v>
      </c>
      <c r="AY187" s="68" t="s">
        <v>142</v>
      </c>
      <c r="BE187" s="108">
        <f>IF($U$187="základní",$N$187,0)</f>
        <v>0</v>
      </c>
      <c r="BF187" s="108">
        <f>IF($U$187="snížená",$N$187,0)</f>
        <v>0</v>
      </c>
      <c r="BG187" s="108">
        <f>IF($U$187="zákl. přenesená",$N$187,0)</f>
        <v>0</v>
      </c>
      <c r="BH187" s="108">
        <f>IF($U$187="sníž. přenesená",$N$187,0)</f>
        <v>0</v>
      </c>
      <c r="BI187" s="108">
        <f>IF($U$187="nulová",$N$187,0)</f>
        <v>0</v>
      </c>
      <c r="BJ187" s="68" t="s">
        <v>16</v>
      </c>
      <c r="BK187" s="108">
        <f>ROUND($L$187*$K$187,2)</f>
        <v>0</v>
      </c>
      <c r="BL187" s="68" t="s">
        <v>326</v>
      </c>
      <c r="BM187" s="68" t="s">
        <v>1273</v>
      </c>
    </row>
    <row r="188" spans="2:65" s="6" customFormat="1" ht="27" customHeight="1">
      <c r="B188" s="17"/>
      <c r="C188" s="102" t="s">
        <v>1274</v>
      </c>
      <c r="D188" s="102" t="s">
        <v>143</v>
      </c>
      <c r="E188" s="100" t="s">
        <v>1275</v>
      </c>
      <c r="F188" s="260" t="s">
        <v>1276</v>
      </c>
      <c r="G188" s="257"/>
      <c r="H188" s="257"/>
      <c r="I188" s="257"/>
      <c r="J188" s="102" t="s">
        <v>235</v>
      </c>
      <c r="K188" s="103">
        <v>2</v>
      </c>
      <c r="L188" s="261"/>
      <c r="M188" s="257"/>
      <c r="N188" s="261">
        <f>ROUND($L$188*$K$188,2)</f>
        <v>0</v>
      </c>
      <c r="O188" s="257"/>
      <c r="P188" s="257"/>
      <c r="Q188" s="257"/>
      <c r="R188" s="101" t="s">
        <v>147</v>
      </c>
      <c r="S188" s="17"/>
      <c r="T188" s="104"/>
      <c r="U188" s="105" t="s">
        <v>36</v>
      </c>
      <c r="X188" s="106">
        <v>0</v>
      </c>
      <c r="Y188" s="106">
        <f>$X$188*$K$188</f>
        <v>0</v>
      </c>
      <c r="Z188" s="106">
        <v>0</v>
      </c>
      <c r="AA188" s="107">
        <f>$Z$188*$K$188</f>
        <v>0</v>
      </c>
      <c r="AR188" s="68" t="s">
        <v>326</v>
      </c>
      <c r="AT188" s="68" t="s">
        <v>143</v>
      </c>
      <c r="AU188" s="68" t="s">
        <v>74</v>
      </c>
      <c r="AY188" s="68" t="s">
        <v>142</v>
      </c>
      <c r="BE188" s="108">
        <f>IF($U$188="základní",$N$188,0)</f>
        <v>0</v>
      </c>
      <c r="BF188" s="108">
        <f>IF($U$188="snížená",$N$188,0)</f>
        <v>0</v>
      </c>
      <c r="BG188" s="108">
        <f>IF($U$188="zákl. přenesená",$N$188,0)</f>
        <v>0</v>
      </c>
      <c r="BH188" s="108">
        <f>IF($U$188="sníž. přenesená",$N$188,0)</f>
        <v>0</v>
      </c>
      <c r="BI188" s="108">
        <f>IF($U$188="nulová",$N$188,0)</f>
        <v>0</v>
      </c>
      <c r="BJ188" s="68" t="s">
        <v>16</v>
      </c>
      <c r="BK188" s="108">
        <f>ROUND($L$188*$K$188,2)</f>
        <v>0</v>
      </c>
      <c r="BL188" s="68" t="s">
        <v>326</v>
      </c>
      <c r="BM188" s="68" t="s">
        <v>1277</v>
      </c>
    </row>
    <row r="189" spans="2:65" s="6" customFormat="1" ht="27" customHeight="1">
      <c r="B189" s="17"/>
      <c r="C189" s="115" t="s">
        <v>1278</v>
      </c>
      <c r="D189" s="115" t="s">
        <v>202</v>
      </c>
      <c r="E189" s="116" t="s">
        <v>1279</v>
      </c>
      <c r="F189" s="254" t="s">
        <v>1280</v>
      </c>
      <c r="G189" s="255"/>
      <c r="H189" s="255"/>
      <c r="I189" s="255"/>
      <c r="J189" s="115" t="s">
        <v>235</v>
      </c>
      <c r="K189" s="117">
        <v>2</v>
      </c>
      <c r="L189" s="256"/>
      <c r="M189" s="255"/>
      <c r="N189" s="256">
        <f>ROUND($L$189*$K$189,2)</f>
        <v>0</v>
      </c>
      <c r="O189" s="257"/>
      <c r="P189" s="257"/>
      <c r="Q189" s="257"/>
      <c r="R189" s="101" t="s">
        <v>147</v>
      </c>
      <c r="S189" s="17"/>
      <c r="T189" s="104"/>
      <c r="U189" s="105" t="s">
        <v>36</v>
      </c>
      <c r="X189" s="106">
        <v>0.0042</v>
      </c>
      <c r="Y189" s="106">
        <f>$X$189*$K$189</f>
        <v>0.0084</v>
      </c>
      <c r="Z189" s="106">
        <v>0</v>
      </c>
      <c r="AA189" s="107">
        <f>$Z$189*$K$189</f>
        <v>0</v>
      </c>
      <c r="AR189" s="68" t="s">
        <v>464</v>
      </c>
      <c r="AT189" s="68" t="s">
        <v>202</v>
      </c>
      <c r="AU189" s="68" t="s">
        <v>74</v>
      </c>
      <c r="AY189" s="68" t="s">
        <v>142</v>
      </c>
      <c r="BE189" s="108">
        <f>IF($U$189="základní",$N$189,0)</f>
        <v>0</v>
      </c>
      <c r="BF189" s="108">
        <f>IF($U$189="snížená",$N$189,0)</f>
        <v>0</v>
      </c>
      <c r="BG189" s="108">
        <f>IF($U$189="zákl. přenesená",$N$189,0)</f>
        <v>0</v>
      </c>
      <c r="BH189" s="108">
        <f>IF($U$189="sníž. přenesená",$N$189,0)</f>
        <v>0</v>
      </c>
      <c r="BI189" s="108">
        <f>IF($U$189="nulová",$N$189,0)</f>
        <v>0</v>
      </c>
      <c r="BJ189" s="68" t="s">
        <v>16</v>
      </c>
      <c r="BK189" s="108">
        <f>ROUND($L$189*$K$189,2)</f>
        <v>0</v>
      </c>
      <c r="BL189" s="68" t="s">
        <v>326</v>
      </c>
      <c r="BM189" s="68" t="s">
        <v>1281</v>
      </c>
    </row>
    <row r="190" spans="2:65" s="6" customFormat="1" ht="51" customHeight="1">
      <c r="B190" s="17"/>
      <c r="C190" s="115" t="s">
        <v>1282</v>
      </c>
      <c r="D190" s="115" t="s">
        <v>202</v>
      </c>
      <c r="E190" s="116" t="s">
        <v>1283</v>
      </c>
      <c r="F190" s="254" t="s">
        <v>1284</v>
      </c>
      <c r="G190" s="255"/>
      <c r="H190" s="255"/>
      <c r="I190" s="255"/>
      <c r="J190" s="115" t="s">
        <v>235</v>
      </c>
      <c r="K190" s="117">
        <v>4</v>
      </c>
      <c r="L190" s="256"/>
      <c r="M190" s="255"/>
      <c r="N190" s="256">
        <f>ROUND($L$190*$K$190,2)</f>
        <v>0</v>
      </c>
      <c r="O190" s="257"/>
      <c r="P190" s="257"/>
      <c r="Q190" s="257"/>
      <c r="R190" s="101" t="s">
        <v>147</v>
      </c>
      <c r="S190" s="17"/>
      <c r="T190" s="104"/>
      <c r="U190" s="105" t="s">
        <v>36</v>
      </c>
      <c r="X190" s="106">
        <v>3.9E-05</v>
      </c>
      <c r="Y190" s="106">
        <f>$X$190*$K$190</f>
        <v>0.000156</v>
      </c>
      <c r="Z190" s="106">
        <v>0</v>
      </c>
      <c r="AA190" s="107">
        <f>$Z$190*$K$190</f>
        <v>0</v>
      </c>
      <c r="AR190" s="68" t="s">
        <v>464</v>
      </c>
      <c r="AT190" s="68" t="s">
        <v>202</v>
      </c>
      <c r="AU190" s="68" t="s">
        <v>74</v>
      </c>
      <c r="AY190" s="68" t="s">
        <v>142</v>
      </c>
      <c r="BE190" s="108">
        <f>IF($U$190="základní",$N$190,0)</f>
        <v>0</v>
      </c>
      <c r="BF190" s="108">
        <f>IF($U$190="snížená",$N$190,0)</f>
        <v>0</v>
      </c>
      <c r="BG190" s="108">
        <f>IF($U$190="zákl. přenesená",$N$190,0)</f>
        <v>0</v>
      </c>
      <c r="BH190" s="108">
        <f>IF($U$190="sníž. přenesená",$N$190,0)</f>
        <v>0</v>
      </c>
      <c r="BI190" s="108">
        <f>IF($U$190="nulová",$N$190,0)</f>
        <v>0</v>
      </c>
      <c r="BJ190" s="68" t="s">
        <v>16</v>
      </c>
      <c r="BK190" s="108">
        <f>ROUND($L$190*$K$190,2)</f>
        <v>0</v>
      </c>
      <c r="BL190" s="68" t="s">
        <v>326</v>
      </c>
      <c r="BM190" s="68" t="s">
        <v>1285</v>
      </c>
    </row>
    <row r="191" spans="2:65" s="6" customFormat="1" ht="27" customHeight="1">
      <c r="B191" s="17"/>
      <c r="C191" s="115" t="s">
        <v>1286</v>
      </c>
      <c r="D191" s="115" t="s">
        <v>202</v>
      </c>
      <c r="E191" s="116" t="s">
        <v>1287</v>
      </c>
      <c r="F191" s="254" t="s">
        <v>1288</v>
      </c>
      <c r="G191" s="255"/>
      <c r="H191" s="255"/>
      <c r="I191" s="255"/>
      <c r="J191" s="115" t="s">
        <v>194</v>
      </c>
      <c r="K191" s="117">
        <v>0.019</v>
      </c>
      <c r="L191" s="256"/>
      <c r="M191" s="255"/>
      <c r="N191" s="256">
        <f>ROUND($L$191*$K$191,2)</f>
        <v>0</v>
      </c>
      <c r="O191" s="257"/>
      <c r="P191" s="257"/>
      <c r="Q191" s="257"/>
      <c r="R191" s="101" t="s">
        <v>147</v>
      </c>
      <c r="S191" s="17"/>
      <c r="T191" s="104"/>
      <c r="U191" s="105" t="s">
        <v>36</v>
      </c>
      <c r="X191" s="106">
        <v>1</v>
      </c>
      <c r="Y191" s="106">
        <f>$X$191*$K$191</f>
        <v>0.019</v>
      </c>
      <c r="Z191" s="106">
        <v>0</v>
      </c>
      <c r="AA191" s="107">
        <f>$Z$191*$K$191</f>
        <v>0</v>
      </c>
      <c r="AR191" s="68" t="s">
        <v>464</v>
      </c>
      <c r="AT191" s="68" t="s">
        <v>202</v>
      </c>
      <c r="AU191" s="68" t="s">
        <v>74</v>
      </c>
      <c r="AY191" s="68" t="s">
        <v>142</v>
      </c>
      <c r="BE191" s="108">
        <f>IF($U$191="základní",$N$191,0)</f>
        <v>0</v>
      </c>
      <c r="BF191" s="108">
        <f>IF($U$191="snížená",$N$191,0)</f>
        <v>0</v>
      </c>
      <c r="BG191" s="108">
        <f>IF($U$191="zákl. přenesená",$N$191,0)</f>
        <v>0</v>
      </c>
      <c r="BH191" s="108">
        <f>IF($U$191="sníž. přenesená",$N$191,0)</f>
        <v>0</v>
      </c>
      <c r="BI191" s="108">
        <f>IF($U$191="nulová",$N$191,0)</f>
        <v>0</v>
      </c>
      <c r="BJ191" s="68" t="s">
        <v>16</v>
      </c>
      <c r="BK191" s="108">
        <f>ROUND($L$191*$K$191,2)</f>
        <v>0</v>
      </c>
      <c r="BL191" s="68" t="s">
        <v>326</v>
      </c>
      <c r="BM191" s="68" t="s">
        <v>1289</v>
      </c>
    </row>
    <row r="192" spans="2:47" s="6" customFormat="1" ht="27" customHeight="1">
      <c r="B192" s="17"/>
      <c r="F192" s="252" t="s">
        <v>1290</v>
      </c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17"/>
      <c r="T192" s="41"/>
      <c r="AA192" s="42"/>
      <c r="AT192" s="6" t="s">
        <v>271</v>
      </c>
      <c r="AU192" s="6" t="s">
        <v>74</v>
      </c>
    </row>
    <row r="193" spans="2:51" s="6" customFormat="1" ht="15.75" customHeight="1">
      <c r="B193" s="109"/>
      <c r="E193" s="111"/>
      <c r="F193" s="258" t="s">
        <v>1291</v>
      </c>
      <c r="G193" s="259"/>
      <c r="H193" s="259"/>
      <c r="I193" s="259"/>
      <c r="K193" s="112">
        <v>0.019</v>
      </c>
      <c r="S193" s="109"/>
      <c r="T193" s="113"/>
      <c r="AA193" s="114"/>
      <c r="AT193" s="111" t="s">
        <v>160</v>
      </c>
      <c r="AU193" s="111" t="s">
        <v>74</v>
      </c>
      <c r="AV193" s="111" t="s">
        <v>74</v>
      </c>
      <c r="AW193" s="111" t="s">
        <v>113</v>
      </c>
      <c r="AX193" s="111" t="s">
        <v>16</v>
      </c>
      <c r="AY193" s="111" t="s">
        <v>142</v>
      </c>
    </row>
    <row r="194" spans="2:65" s="6" customFormat="1" ht="27" customHeight="1">
      <c r="B194" s="17"/>
      <c r="C194" s="99" t="s">
        <v>1292</v>
      </c>
      <c r="D194" s="99" t="s">
        <v>143</v>
      </c>
      <c r="E194" s="100" t="s">
        <v>1293</v>
      </c>
      <c r="F194" s="260" t="s">
        <v>1294</v>
      </c>
      <c r="G194" s="257"/>
      <c r="H194" s="257"/>
      <c r="I194" s="257"/>
      <c r="J194" s="102" t="s">
        <v>235</v>
      </c>
      <c r="K194" s="103">
        <v>2</v>
      </c>
      <c r="L194" s="261"/>
      <c r="M194" s="257"/>
      <c r="N194" s="261">
        <f>ROUND($L$194*$K$194,2)</f>
        <v>0</v>
      </c>
      <c r="O194" s="257"/>
      <c r="P194" s="257"/>
      <c r="Q194" s="257"/>
      <c r="R194" s="101" t="s">
        <v>147</v>
      </c>
      <c r="S194" s="17"/>
      <c r="T194" s="104"/>
      <c r="U194" s="105" t="s">
        <v>36</v>
      </c>
      <c r="X194" s="106">
        <v>0</v>
      </c>
      <c r="Y194" s="106">
        <f>$X$194*$K$194</f>
        <v>0</v>
      </c>
      <c r="Z194" s="106">
        <v>0</v>
      </c>
      <c r="AA194" s="107">
        <f>$Z$194*$K$194</f>
        <v>0</v>
      </c>
      <c r="AR194" s="68" t="s">
        <v>326</v>
      </c>
      <c r="AT194" s="68" t="s">
        <v>143</v>
      </c>
      <c r="AU194" s="68" t="s">
        <v>74</v>
      </c>
      <c r="AY194" s="6" t="s">
        <v>142</v>
      </c>
      <c r="BE194" s="108">
        <f>IF($U$194="základní",$N$194,0)</f>
        <v>0</v>
      </c>
      <c r="BF194" s="108">
        <f>IF($U$194="snížená",$N$194,0)</f>
        <v>0</v>
      </c>
      <c r="BG194" s="108">
        <f>IF($U$194="zákl. přenesená",$N$194,0)</f>
        <v>0</v>
      </c>
      <c r="BH194" s="108">
        <f>IF($U$194="sníž. přenesená",$N$194,0)</f>
        <v>0</v>
      </c>
      <c r="BI194" s="108">
        <f>IF($U$194="nulová",$N$194,0)</f>
        <v>0</v>
      </c>
      <c r="BJ194" s="68" t="s">
        <v>16</v>
      </c>
      <c r="BK194" s="108">
        <f>ROUND($L$194*$K$194,2)</f>
        <v>0</v>
      </c>
      <c r="BL194" s="68" t="s">
        <v>326</v>
      </c>
      <c r="BM194" s="68" t="s">
        <v>1295</v>
      </c>
    </row>
    <row r="195" spans="2:65" s="6" customFormat="1" ht="27" customHeight="1">
      <c r="B195" s="17"/>
      <c r="C195" s="115" t="s">
        <v>1296</v>
      </c>
      <c r="D195" s="115" t="s">
        <v>202</v>
      </c>
      <c r="E195" s="116" t="s">
        <v>1297</v>
      </c>
      <c r="F195" s="254" t="s">
        <v>1298</v>
      </c>
      <c r="G195" s="255"/>
      <c r="H195" s="255"/>
      <c r="I195" s="255"/>
      <c r="J195" s="115" t="s">
        <v>235</v>
      </c>
      <c r="K195" s="117">
        <v>2</v>
      </c>
      <c r="L195" s="256"/>
      <c r="M195" s="255"/>
      <c r="N195" s="256">
        <f>ROUND($L$195*$K$195,2)</f>
        <v>0</v>
      </c>
      <c r="O195" s="257"/>
      <c r="P195" s="257"/>
      <c r="Q195" s="257"/>
      <c r="R195" s="101"/>
      <c r="S195" s="17"/>
      <c r="T195" s="104"/>
      <c r="U195" s="105" t="s">
        <v>36</v>
      </c>
      <c r="X195" s="106">
        <v>1E-05</v>
      </c>
      <c r="Y195" s="106">
        <f>$X$195*$K$195</f>
        <v>2E-05</v>
      </c>
      <c r="Z195" s="106">
        <v>0</v>
      </c>
      <c r="AA195" s="107">
        <f>$Z$195*$K$195</f>
        <v>0</v>
      </c>
      <c r="AR195" s="68" t="s">
        <v>464</v>
      </c>
      <c r="AT195" s="68" t="s">
        <v>202</v>
      </c>
      <c r="AU195" s="68" t="s">
        <v>74</v>
      </c>
      <c r="AY195" s="68" t="s">
        <v>142</v>
      </c>
      <c r="BE195" s="108">
        <f>IF($U$195="základní",$N$195,0)</f>
        <v>0</v>
      </c>
      <c r="BF195" s="108">
        <f>IF($U$195="snížená",$N$195,0)</f>
        <v>0</v>
      </c>
      <c r="BG195" s="108">
        <f>IF($U$195="zákl. přenesená",$N$195,0)</f>
        <v>0</v>
      </c>
      <c r="BH195" s="108">
        <f>IF($U$195="sníž. přenesená",$N$195,0)</f>
        <v>0</v>
      </c>
      <c r="BI195" s="108">
        <f>IF($U$195="nulová",$N$195,0)</f>
        <v>0</v>
      </c>
      <c r="BJ195" s="68" t="s">
        <v>16</v>
      </c>
      <c r="BK195" s="108">
        <f>ROUND($L$195*$K$195,2)</f>
        <v>0</v>
      </c>
      <c r="BL195" s="68" t="s">
        <v>326</v>
      </c>
      <c r="BM195" s="68" t="s">
        <v>1299</v>
      </c>
    </row>
    <row r="196" spans="2:63" s="90" customFormat="1" ht="30.75" customHeight="1">
      <c r="B196" s="91"/>
      <c r="D196" s="98" t="s">
        <v>485</v>
      </c>
      <c r="N196" s="250">
        <f>$BK$196</f>
        <v>0</v>
      </c>
      <c r="O196" s="249"/>
      <c r="P196" s="249"/>
      <c r="Q196" s="249"/>
      <c r="S196" s="91"/>
      <c r="T196" s="94"/>
      <c r="W196" s="95">
        <f>SUM($W$197:$W$202)</f>
        <v>0</v>
      </c>
      <c r="Y196" s="95">
        <f>SUM($Y$197:$Y$202)</f>
        <v>0.0245</v>
      </c>
      <c r="AA196" s="96">
        <f>SUM($AA$197:$AA$202)</f>
        <v>0</v>
      </c>
      <c r="AR196" s="93" t="s">
        <v>74</v>
      </c>
      <c r="AT196" s="93" t="s">
        <v>65</v>
      </c>
      <c r="AU196" s="93" t="s">
        <v>16</v>
      </c>
      <c r="AY196" s="93" t="s">
        <v>142</v>
      </c>
      <c r="BK196" s="97">
        <f>SUM($BK$197:$BK$202)</f>
        <v>0</v>
      </c>
    </row>
    <row r="197" spans="2:65" s="6" customFormat="1" ht="39" customHeight="1">
      <c r="B197" s="17"/>
      <c r="C197" s="102" t="s">
        <v>1300</v>
      </c>
      <c r="D197" s="102" t="s">
        <v>143</v>
      </c>
      <c r="E197" s="100" t="s">
        <v>1301</v>
      </c>
      <c r="F197" s="260" t="s">
        <v>1302</v>
      </c>
      <c r="G197" s="257"/>
      <c r="H197" s="257"/>
      <c r="I197" s="257"/>
      <c r="J197" s="102" t="s">
        <v>157</v>
      </c>
      <c r="K197" s="103">
        <v>5</v>
      </c>
      <c r="L197" s="261"/>
      <c r="M197" s="257"/>
      <c r="N197" s="261">
        <f>ROUND($L$197*$K$197,2)</f>
        <v>0</v>
      </c>
      <c r="O197" s="257"/>
      <c r="P197" s="257"/>
      <c r="Q197" s="257"/>
      <c r="R197" s="101" t="s">
        <v>147</v>
      </c>
      <c r="S197" s="17"/>
      <c r="T197" s="104"/>
      <c r="U197" s="105" t="s">
        <v>36</v>
      </c>
      <c r="X197" s="106">
        <v>0</v>
      </c>
      <c r="Y197" s="106">
        <f>$X$197*$K$197</f>
        <v>0</v>
      </c>
      <c r="Z197" s="106">
        <v>0</v>
      </c>
      <c r="AA197" s="107">
        <f>$Z$197*$K$197</f>
        <v>0</v>
      </c>
      <c r="AR197" s="68" t="s">
        <v>326</v>
      </c>
      <c r="AT197" s="68" t="s">
        <v>143</v>
      </c>
      <c r="AU197" s="68" t="s">
        <v>74</v>
      </c>
      <c r="AY197" s="68" t="s">
        <v>142</v>
      </c>
      <c r="BE197" s="108">
        <f>IF($U$197="základní",$N$197,0)</f>
        <v>0</v>
      </c>
      <c r="BF197" s="108">
        <f>IF($U$197="snížená",$N$197,0)</f>
        <v>0</v>
      </c>
      <c r="BG197" s="108">
        <f>IF($U$197="zákl. přenesená",$N$197,0)</f>
        <v>0</v>
      </c>
      <c r="BH197" s="108">
        <f>IF($U$197="sníž. přenesená",$N$197,0)</f>
        <v>0</v>
      </c>
      <c r="BI197" s="108">
        <f>IF($U$197="nulová",$N$197,0)</f>
        <v>0</v>
      </c>
      <c r="BJ197" s="68" t="s">
        <v>16</v>
      </c>
      <c r="BK197" s="108">
        <f>ROUND($L$197*$K$197,2)</f>
        <v>0</v>
      </c>
      <c r="BL197" s="68" t="s">
        <v>326</v>
      </c>
      <c r="BM197" s="68" t="s">
        <v>1303</v>
      </c>
    </row>
    <row r="198" spans="2:65" s="6" customFormat="1" ht="51" customHeight="1">
      <c r="B198" s="17"/>
      <c r="C198" s="115" t="s">
        <v>1304</v>
      </c>
      <c r="D198" s="115" t="s">
        <v>202</v>
      </c>
      <c r="E198" s="116" t="s">
        <v>1305</v>
      </c>
      <c r="F198" s="254" t="s">
        <v>1306</v>
      </c>
      <c r="G198" s="255"/>
      <c r="H198" s="255"/>
      <c r="I198" s="255"/>
      <c r="J198" s="115" t="s">
        <v>157</v>
      </c>
      <c r="K198" s="117">
        <v>5</v>
      </c>
      <c r="L198" s="256"/>
      <c r="M198" s="255"/>
      <c r="N198" s="256">
        <f>ROUND($L$198*$K$198,2)</f>
        <v>0</v>
      </c>
      <c r="O198" s="257"/>
      <c r="P198" s="257"/>
      <c r="Q198" s="257"/>
      <c r="R198" s="101" t="s">
        <v>147</v>
      </c>
      <c r="S198" s="17"/>
      <c r="T198" s="104"/>
      <c r="U198" s="105" t="s">
        <v>36</v>
      </c>
      <c r="X198" s="106">
        <v>0.000311</v>
      </c>
      <c r="Y198" s="106">
        <f>$X$198*$K$198</f>
        <v>0.0015550000000000002</v>
      </c>
      <c r="Z198" s="106">
        <v>0</v>
      </c>
      <c r="AA198" s="107">
        <f>$Z$198*$K$198</f>
        <v>0</v>
      </c>
      <c r="AR198" s="68" t="s">
        <v>464</v>
      </c>
      <c r="AT198" s="68" t="s">
        <v>202</v>
      </c>
      <c r="AU198" s="68" t="s">
        <v>74</v>
      </c>
      <c r="AY198" s="68" t="s">
        <v>142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8" t="s">
        <v>16</v>
      </c>
      <c r="BK198" s="108">
        <f>ROUND($L$198*$K$198,2)</f>
        <v>0</v>
      </c>
      <c r="BL198" s="68" t="s">
        <v>326</v>
      </c>
      <c r="BM198" s="68" t="s">
        <v>1307</v>
      </c>
    </row>
    <row r="199" spans="2:65" s="6" customFormat="1" ht="63" customHeight="1">
      <c r="B199" s="17"/>
      <c r="C199" s="102" t="s">
        <v>1308</v>
      </c>
      <c r="D199" s="102" t="s">
        <v>143</v>
      </c>
      <c r="E199" s="100" t="s">
        <v>1309</v>
      </c>
      <c r="F199" s="260" t="s">
        <v>1310</v>
      </c>
      <c r="G199" s="257"/>
      <c r="H199" s="257"/>
      <c r="I199" s="257"/>
      <c r="J199" s="102" t="s">
        <v>157</v>
      </c>
      <c r="K199" s="103">
        <v>35</v>
      </c>
      <c r="L199" s="261"/>
      <c r="M199" s="257"/>
      <c r="N199" s="261">
        <f>ROUND($L$199*$K$199,2)</f>
        <v>0</v>
      </c>
      <c r="O199" s="257"/>
      <c r="P199" s="257"/>
      <c r="Q199" s="257"/>
      <c r="R199" s="101" t="s">
        <v>147</v>
      </c>
      <c r="S199" s="17"/>
      <c r="T199" s="104"/>
      <c r="U199" s="105" t="s">
        <v>36</v>
      </c>
      <c r="X199" s="106">
        <v>0</v>
      </c>
      <c r="Y199" s="106">
        <f>$X$199*$K$199</f>
        <v>0</v>
      </c>
      <c r="Z199" s="106">
        <v>0</v>
      </c>
      <c r="AA199" s="107">
        <f>$Z$199*$K$199</f>
        <v>0</v>
      </c>
      <c r="AR199" s="68" t="s">
        <v>326</v>
      </c>
      <c r="AT199" s="68" t="s">
        <v>143</v>
      </c>
      <c r="AU199" s="68" t="s">
        <v>74</v>
      </c>
      <c r="AY199" s="68" t="s">
        <v>142</v>
      </c>
      <c r="BE199" s="108">
        <f>IF($U$199="základní",$N$199,0)</f>
        <v>0</v>
      </c>
      <c r="BF199" s="108">
        <f>IF($U$199="snížená",$N$199,0)</f>
        <v>0</v>
      </c>
      <c r="BG199" s="108">
        <f>IF($U$199="zákl. přenesená",$N$199,0)</f>
        <v>0</v>
      </c>
      <c r="BH199" s="108">
        <f>IF($U$199="sníž. přenesená",$N$199,0)</f>
        <v>0</v>
      </c>
      <c r="BI199" s="108">
        <f>IF($U$199="nulová",$N$199,0)</f>
        <v>0</v>
      </c>
      <c r="BJ199" s="68" t="s">
        <v>16</v>
      </c>
      <c r="BK199" s="108">
        <f>ROUND($L$199*$K$199,2)</f>
        <v>0</v>
      </c>
      <c r="BL199" s="68" t="s">
        <v>326</v>
      </c>
      <c r="BM199" s="68" t="s">
        <v>1311</v>
      </c>
    </row>
    <row r="200" spans="2:65" s="6" customFormat="1" ht="51" customHeight="1">
      <c r="B200" s="17"/>
      <c r="C200" s="115" t="s">
        <v>1312</v>
      </c>
      <c r="D200" s="115" t="s">
        <v>202</v>
      </c>
      <c r="E200" s="116" t="s">
        <v>1313</v>
      </c>
      <c r="F200" s="254" t="s">
        <v>1314</v>
      </c>
      <c r="G200" s="255"/>
      <c r="H200" s="255"/>
      <c r="I200" s="255"/>
      <c r="J200" s="115" t="s">
        <v>157</v>
      </c>
      <c r="K200" s="117">
        <v>35</v>
      </c>
      <c r="L200" s="256"/>
      <c r="M200" s="255"/>
      <c r="N200" s="256">
        <f>ROUND($L$200*$K$200,2)</f>
        <v>0</v>
      </c>
      <c r="O200" s="257"/>
      <c r="P200" s="257"/>
      <c r="Q200" s="257"/>
      <c r="R200" s="101" t="s">
        <v>147</v>
      </c>
      <c r="S200" s="17"/>
      <c r="T200" s="104"/>
      <c r="U200" s="105" t="s">
        <v>36</v>
      </c>
      <c r="X200" s="106">
        <v>0.000119</v>
      </c>
      <c r="Y200" s="106">
        <f>$X$200*$K$200</f>
        <v>0.004165</v>
      </c>
      <c r="Z200" s="106">
        <v>0</v>
      </c>
      <c r="AA200" s="107">
        <f>$Z$200*$K$200</f>
        <v>0</v>
      </c>
      <c r="AR200" s="68" t="s">
        <v>464</v>
      </c>
      <c r="AT200" s="68" t="s">
        <v>202</v>
      </c>
      <c r="AU200" s="68" t="s">
        <v>74</v>
      </c>
      <c r="AY200" s="68" t="s">
        <v>142</v>
      </c>
      <c r="BE200" s="108">
        <f>IF($U$200="základní",$N$200,0)</f>
        <v>0</v>
      </c>
      <c r="BF200" s="108">
        <f>IF($U$200="snížená",$N$200,0)</f>
        <v>0</v>
      </c>
      <c r="BG200" s="108">
        <f>IF($U$200="zákl. přenesená",$N$200,0)</f>
        <v>0</v>
      </c>
      <c r="BH200" s="108">
        <f>IF($U$200="sníž. přenesená",$N$200,0)</f>
        <v>0</v>
      </c>
      <c r="BI200" s="108">
        <f>IF($U$200="nulová",$N$200,0)</f>
        <v>0</v>
      </c>
      <c r="BJ200" s="68" t="s">
        <v>16</v>
      </c>
      <c r="BK200" s="108">
        <f>ROUND($L$200*$K$200,2)</f>
        <v>0</v>
      </c>
      <c r="BL200" s="68" t="s">
        <v>326</v>
      </c>
      <c r="BM200" s="68" t="s">
        <v>1315</v>
      </c>
    </row>
    <row r="201" spans="2:65" s="6" customFormat="1" ht="63" customHeight="1">
      <c r="B201" s="17"/>
      <c r="C201" s="102" t="s">
        <v>22</v>
      </c>
      <c r="D201" s="102" t="s">
        <v>143</v>
      </c>
      <c r="E201" s="100" t="s">
        <v>1316</v>
      </c>
      <c r="F201" s="260" t="s">
        <v>1317</v>
      </c>
      <c r="G201" s="257"/>
      <c r="H201" s="257"/>
      <c r="I201" s="257"/>
      <c r="J201" s="102" t="s">
        <v>157</v>
      </c>
      <c r="K201" s="103">
        <v>30</v>
      </c>
      <c r="L201" s="261"/>
      <c r="M201" s="257"/>
      <c r="N201" s="261">
        <f>ROUND($L$201*$K$201,2)</f>
        <v>0</v>
      </c>
      <c r="O201" s="257"/>
      <c r="P201" s="257"/>
      <c r="Q201" s="257"/>
      <c r="R201" s="101" t="s">
        <v>147</v>
      </c>
      <c r="S201" s="17"/>
      <c r="T201" s="104"/>
      <c r="U201" s="105" t="s">
        <v>36</v>
      </c>
      <c r="X201" s="106">
        <v>0</v>
      </c>
      <c r="Y201" s="106">
        <f>$X$201*$K$201</f>
        <v>0</v>
      </c>
      <c r="Z201" s="106">
        <v>0</v>
      </c>
      <c r="AA201" s="107">
        <f>$Z$201*$K$201</f>
        <v>0</v>
      </c>
      <c r="AR201" s="68" t="s">
        <v>326</v>
      </c>
      <c r="AT201" s="68" t="s">
        <v>143</v>
      </c>
      <c r="AU201" s="68" t="s">
        <v>74</v>
      </c>
      <c r="AY201" s="68" t="s">
        <v>142</v>
      </c>
      <c r="BE201" s="108">
        <f>IF($U$201="základní",$N$201,0)</f>
        <v>0</v>
      </c>
      <c r="BF201" s="108">
        <f>IF($U$201="snížená",$N$201,0)</f>
        <v>0</v>
      </c>
      <c r="BG201" s="108">
        <f>IF($U$201="zákl. přenesená",$N$201,0)</f>
        <v>0</v>
      </c>
      <c r="BH201" s="108">
        <f>IF($U$201="sníž. přenesená",$N$201,0)</f>
        <v>0</v>
      </c>
      <c r="BI201" s="108">
        <f>IF($U$201="nulová",$N$201,0)</f>
        <v>0</v>
      </c>
      <c r="BJ201" s="68" t="s">
        <v>16</v>
      </c>
      <c r="BK201" s="108">
        <f>ROUND($L$201*$K$201,2)</f>
        <v>0</v>
      </c>
      <c r="BL201" s="68" t="s">
        <v>326</v>
      </c>
      <c r="BM201" s="68" t="s">
        <v>1318</v>
      </c>
    </row>
    <row r="202" spans="2:65" s="6" customFormat="1" ht="51" customHeight="1">
      <c r="B202" s="17"/>
      <c r="C202" s="115" t="s">
        <v>1319</v>
      </c>
      <c r="D202" s="115" t="s">
        <v>202</v>
      </c>
      <c r="E202" s="116" t="s">
        <v>1320</v>
      </c>
      <c r="F202" s="254" t="s">
        <v>1321</v>
      </c>
      <c r="G202" s="255"/>
      <c r="H202" s="255"/>
      <c r="I202" s="255"/>
      <c r="J202" s="115" t="s">
        <v>157</v>
      </c>
      <c r="K202" s="117">
        <v>30</v>
      </c>
      <c r="L202" s="256"/>
      <c r="M202" s="255"/>
      <c r="N202" s="256">
        <f>ROUND($L$202*$K$202,2)</f>
        <v>0</v>
      </c>
      <c r="O202" s="257"/>
      <c r="P202" s="257"/>
      <c r="Q202" s="257"/>
      <c r="R202" s="101" t="s">
        <v>147</v>
      </c>
      <c r="S202" s="17"/>
      <c r="T202" s="104"/>
      <c r="U202" s="105" t="s">
        <v>36</v>
      </c>
      <c r="X202" s="106">
        <v>0.000626</v>
      </c>
      <c r="Y202" s="106">
        <f>$X$202*$K$202</f>
        <v>0.01878</v>
      </c>
      <c r="Z202" s="106">
        <v>0</v>
      </c>
      <c r="AA202" s="107">
        <f>$Z$202*$K$202</f>
        <v>0</v>
      </c>
      <c r="AR202" s="68" t="s">
        <v>464</v>
      </c>
      <c r="AT202" s="68" t="s">
        <v>202</v>
      </c>
      <c r="AU202" s="68" t="s">
        <v>74</v>
      </c>
      <c r="AY202" s="68" t="s">
        <v>142</v>
      </c>
      <c r="BE202" s="108">
        <f>IF($U$202="základní",$N$202,0)</f>
        <v>0</v>
      </c>
      <c r="BF202" s="108">
        <f>IF($U$202="snížená",$N$202,0)</f>
        <v>0</v>
      </c>
      <c r="BG202" s="108">
        <f>IF($U$202="zákl. přenesená",$N$202,0)</f>
        <v>0</v>
      </c>
      <c r="BH202" s="108">
        <f>IF($U$202="sníž. přenesená",$N$202,0)</f>
        <v>0</v>
      </c>
      <c r="BI202" s="108">
        <f>IF($U$202="nulová",$N$202,0)</f>
        <v>0</v>
      </c>
      <c r="BJ202" s="68" t="s">
        <v>16</v>
      </c>
      <c r="BK202" s="108">
        <f>ROUND($L$202*$K$202,2)</f>
        <v>0</v>
      </c>
      <c r="BL202" s="68" t="s">
        <v>326</v>
      </c>
      <c r="BM202" s="68" t="s">
        <v>1322</v>
      </c>
    </row>
    <row r="203" spans="2:63" s="90" customFormat="1" ht="30.75" customHeight="1">
      <c r="B203" s="91"/>
      <c r="D203" s="98" t="s">
        <v>1081</v>
      </c>
      <c r="N203" s="250">
        <f>$BK$203</f>
        <v>0</v>
      </c>
      <c r="O203" s="249"/>
      <c r="P203" s="249"/>
      <c r="Q203" s="249"/>
      <c r="S203" s="91"/>
      <c r="T203" s="94"/>
      <c r="W203" s="95">
        <f>SUM($W$204:$W$205)</f>
        <v>0</v>
      </c>
      <c r="Y203" s="95">
        <f>SUM($Y$204:$Y$205)</f>
        <v>0</v>
      </c>
      <c r="AA203" s="96">
        <f>SUM($AA$204:$AA$205)</f>
        <v>0</v>
      </c>
      <c r="AR203" s="93" t="s">
        <v>74</v>
      </c>
      <c r="AT203" s="93" t="s">
        <v>65</v>
      </c>
      <c r="AU203" s="93" t="s">
        <v>16</v>
      </c>
      <c r="AY203" s="93" t="s">
        <v>142</v>
      </c>
      <c r="BK203" s="97">
        <f>SUM($BK$204:$BK$205)</f>
        <v>0</v>
      </c>
    </row>
    <row r="204" spans="2:65" s="6" customFormat="1" ht="39" customHeight="1">
      <c r="B204" s="17"/>
      <c r="C204" s="102" t="s">
        <v>412</v>
      </c>
      <c r="D204" s="102" t="s">
        <v>143</v>
      </c>
      <c r="E204" s="100" t="s">
        <v>1323</v>
      </c>
      <c r="F204" s="260" t="s">
        <v>1324</v>
      </c>
      <c r="G204" s="257"/>
      <c r="H204" s="257"/>
      <c r="I204" s="257"/>
      <c r="J204" s="102" t="s">
        <v>235</v>
      </c>
      <c r="K204" s="103">
        <v>6</v>
      </c>
      <c r="L204" s="261"/>
      <c r="M204" s="257"/>
      <c r="N204" s="261">
        <f>ROUND($L$204*$K$204,2)</f>
        <v>0</v>
      </c>
      <c r="O204" s="257"/>
      <c r="P204" s="257"/>
      <c r="Q204" s="257"/>
      <c r="R204" s="101" t="s">
        <v>147</v>
      </c>
      <c r="S204" s="17"/>
      <c r="T204" s="104"/>
      <c r="U204" s="105" t="s">
        <v>36</v>
      </c>
      <c r="X204" s="106">
        <v>0</v>
      </c>
      <c r="Y204" s="106">
        <f>$X$204*$K$204</f>
        <v>0</v>
      </c>
      <c r="Z204" s="106">
        <v>0</v>
      </c>
      <c r="AA204" s="107">
        <f>$Z$204*$K$204</f>
        <v>0</v>
      </c>
      <c r="AR204" s="68" t="s">
        <v>326</v>
      </c>
      <c r="AT204" s="68" t="s">
        <v>143</v>
      </c>
      <c r="AU204" s="68" t="s">
        <v>74</v>
      </c>
      <c r="AY204" s="68" t="s">
        <v>142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8" t="s">
        <v>16</v>
      </c>
      <c r="BK204" s="108">
        <f>ROUND($L$204*$K$204,2)</f>
        <v>0</v>
      </c>
      <c r="BL204" s="68" t="s">
        <v>326</v>
      </c>
      <c r="BM204" s="68" t="s">
        <v>1325</v>
      </c>
    </row>
    <row r="205" spans="2:65" s="6" customFormat="1" ht="39" customHeight="1">
      <c r="B205" s="17"/>
      <c r="C205" s="102" t="s">
        <v>416</v>
      </c>
      <c r="D205" s="102" t="s">
        <v>143</v>
      </c>
      <c r="E205" s="100" t="s">
        <v>1326</v>
      </c>
      <c r="F205" s="260" t="s">
        <v>1327</v>
      </c>
      <c r="G205" s="257"/>
      <c r="H205" s="257"/>
      <c r="I205" s="257"/>
      <c r="J205" s="102" t="s">
        <v>235</v>
      </c>
      <c r="K205" s="103">
        <v>4</v>
      </c>
      <c r="L205" s="261"/>
      <c r="M205" s="257"/>
      <c r="N205" s="261">
        <f>ROUND($L$205*$K$205,2)</f>
        <v>0</v>
      </c>
      <c r="O205" s="257"/>
      <c r="P205" s="257"/>
      <c r="Q205" s="257"/>
      <c r="R205" s="101" t="s">
        <v>147</v>
      </c>
      <c r="S205" s="17"/>
      <c r="T205" s="104"/>
      <c r="U205" s="105" t="s">
        <v>36</v>
      </c>
      <c r="X205" s="106">
        <v>0</v>
      </c>
      <c r="Y205" s="106">
        <f>$X$205*$K$205</f>
        <v>0</v>
      </c>
      <c r="Z205" s="106">
        <v>0</v>
      </c>
      <c r="AA205" s="107">
        <f>$Z$205*$K$205</f>
        <v>0</v>
      </c>
      <c r="AR205" s="68" t="s">
        <v>326</v>
      </c>
      <c r="AT205" s="68" t="s">
        <v>143</v>
      </c>
      <c r="AU205" s="68" t="s">
        <v>74</v>
      </c>
      <c r="AY205" s="68" t="s">
        <v>142</v>
      </c>
      <c r="BE205" s="108">
        <f>IF($U$205="základní",$N$205,0)</f>
        <v>0</v>
      </c>
      <c r="BF205" s="108">
        <f>IF($U$205="snížená",$N$205,0)</f>
        <v>0</v>
      </c>
      <c r="BG205" s="108">
        <f>IF($U$205="zákl. přenesená",$N$205,0)</f>
        <v>0</v>
      </c>
      <c r="BH205" s="108">
        <f>IF($U$205="sníž. přenesená",$N$205,0)</f>
        <v>0</v>
      </c>
      <c r="BI205" s="108">
        <f>IF($U$205="nulová",$N$205,0)</f>
        <v>0</v>
      </c>
      <c r="BJ205" s="68" t="s">
        <v>16</v>
      </c>
      <c r="BK205" s="108">
        <f>ROUND($L$205*$K$205,2)</f>
        <v>0</v>
      </c>
      <c r="BL205" s="68" t="s">
        <v>326</v>
      </c>
      <c r="BM205" s="68" t="s">
        <v>1328</v>
      </c>
    </row>
    <row r="206" spans="2:63" s="90" customFormat="1" ht="30.75" customHeight="1">
      <c r="B206" s="91"/>
      <c r="D206" s="98" t="s">
        <v>1082</v>
      </c>
      <c r="N206" s="250">
        <f>$BK$206</f>
        <v>0</v>
      </c>
      <c r="O206" s="249"/>
      <c r="P206" s="249"/>
      <c r="Q206" s="249"/>
      <c r="S206" s="91"/>
      <c r="T206" s="94"/>
      <c r="W206" s="95">
        <f>SUM($W$207:$W$210)</f>
        <v>0</v>
      </c>
      <c r="Y206" s="95">
        <f>SUM($Y$207:$Y$210)</f>
        <v>0.00528</v>
      </c>
      <c r="AA206" s="96">
        <f>SUM($AA$207:$AA$210)</f>
        <v>0</v>
      </c>
      <c r="AR206" s="93" t="s">
        <v>74</v>
      </c>
      <c r="AT206" s="93" t="s">
        <v>65</v>
      </c>
      <c r="AU206" s="93" t="s">
        <v>16</v>
      </c>
      <c r="AY206" s="93" t="s">
        <v>142</v>
      </c>
      <c r="BK206" s="97">
        <f>SUM($BK$207:$BK$210)</f>
        <v>0</v>
      </c>
    </row>
    <row r="207" spans="2:65" s="6" customFormat="1" ht="27" customHeight="1">
      <c r="B207" s="17"/>
      <c r="C207" s="102" t="s">
        <v>1329</v>
      </c>
      <c r="D207" s="102" t="s">
        <v>143</v>
      </c>
      <c r="E207" s="100" t="s">
        <v>1330</v>
      </c>
      <c r="F207" s="260" t="s">
        <v>1331</v>
      </c>
      <c r="G207" s="257"/>
      <c r="H207" s="257"/>
      <c r="I207" s="257"/>
      <c r="J207" s="102" t="s">
        <v>235</v>
      </c>
      <c r="K207" s="103">
        <v>4</v>
      </c>
      <c r="L207" s="261"/>
      <c r="M207" s="257"/>
      <c r="N207" s="261">
        <f>ROUND($L$207*$K$207,2)</f>
        <v>0</v>
      </c>
      <c r="O207" s="257"/>
      <c r="P207" s="257"/>
      <c r="Q207" s="257"/>
      <c r="R207" s="101" t="s">
        <v>147</v>
      </c>
      <c r="S207" s="17"/>
      <c r="T207" s="104"/>
      <c r="U207" s="105" t="s">
        <v>36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8" t="s">
        <v>326</v>
      </c>
      <c r="AT207" s="68" t="s">
        <v>143</v>
      </c>
      <c r="AU207" s="68" t="s">
        <v>74</v>
      </c>
      <c r="AY207" s="68" t="s">
        <v>142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8" t="s">
        <v>16</v>
      </c>
      <c r="BK207" s="108">
        <f>ROUND($L$207*$K$207,2)</f>
        <v>0</v>
      </c>
      <c r="BL207" s="68" t="s">
        <v>326</v>
      </c>
      <c r="BM207" s="68" t="s">
        <v>1332</v>
      </c>
    </row>
    <row r="208" spans="2:65" s="6" customFormat="1" ht="27" customHeight="1">
      <c r="B208" s="17"/>
      <c r="C208" s="115" t="s">
        <v>1333</v>
      </c>
      <c r="D208" s="115" t="s">
        <v>202</v>
      </c>
      <c r="E208" s="116" t="s">
        <v>1334</v>
      </c>
      <c r="F208" s="254" t="s">
        <v>1335</v>
      </c>
      <c r="G208" s="255"/>
      <c r="H208" s="255"/>
      <c r="I208" s="255"/>
      <c r="J208" s="115" t="s">
        <v>235</v>
      </c>
      <c r="K208" s="117">
        <v>4</v>
      </c>
      <c r="L208" s="256"/>
      <c r="M208" s="255"/>
      <c r="N208" s="256">
        <f>ROUND($L$208*$K$208,2)</f>
        <v>0</v>
      </c>
      <c r="O208" s="257"/>
      <c r="P208" s="257"/>
      <c r="Q208" s="257"/>
      <c r="R208" s="101" t="s">
        <v>147</v>
      </c>
      <c r="S208" s="17"/>
      <c r="T208" s="104"/>
      <c r="U208" s="105" t="s">
        <v>36</v>
      </c>
      <c r="X208" s="106">
        <v>0.00022</v>
      </c>
      <c r="Y208" s="106">
        <f>$X$208*$K$208</f>
        <v>0.00088</v>
      </c>
      <c r="Z208" s="106">
        <v>0</v>
      </c>
      <c r="AA208" s="107">
        <f>$Z$208*$K$208</f>
        <v>0</v>
      </c>
      <c r="AR208" s="68" t="s">
        <v>464</v>
      </c>
      <c r="AT208" s="68" t="s">
        <v>202</v>
      </c>
      <c r="AU208" s="68" t="s">
        <v>74</v>
      </c>
      <c r="AY208" s="68" t="s">
        <v>142</v>
      </c>
      <c r="BE208" s="108">
        <f>IF($U$208="základní",$N$208,0)</f>
        <v>0</v>
      </c>
      <c r="BF208" s="108">
        <f>IF($U$208="snížená",$N$208,0)</f>
        <v>0</v>
      </c>
      <c r="BG208" s="108">
        <f>IF($U$208="zákl. přenesená",$N$208,0)</f>
        <v>0</v>
      </c>
      <c r="BH208" s="108">
        <f>IF($U$208="sníž. přenesená",$N$208,0)</f>
        <v>0</v>
      </c>
      <c r="BI208" s="108">
        <f>IF($U$208="nulová",$N$208,0)</f>
        <v>0</v>
      </c>
      <c r="BJ208" s="68" t="s">
        <v>16</v>
      </c>
      <c r="BK208" s="108">
        <f>ROUND($L$208*$K$208,2)</f>
        <v>0</v>
      </c>
      <c r="BL208" s="68" t="s">
        <v>326</v>
      </c>
      <c r="BM208" s="68" t="s">
        <v>1336</v>
      </c>
    </row>
    <row r="209" spans="2:65" s="6" customFormat="1" ht="15.75" customHeight="1">
      <c r="B209" s="17"/>
      <c r="C209" s="102" t="s">
        <v>1337</v>
      </c>
      <c r="D209" s="102" t="s">
        <v>143</v>
      </c>
      <c r="E209" s="100" t="s">
        <v>1338</v>
      </c>
      <c r="F209" s="260" t="s">
        <v>1339</v>
      </c>
      <c r="G209" s="257"/>
      <c r="H209" s="257"/>
      <c r="I209" s="257"/>
      <c r="J209" s="102" t="s">
        <v>157</v>
      </c>
      <c r="K209" s="103">
        <v>20</v>
      </c>
      <c r="L209" s="261"/>
      <c r="M209" s="257"/>
      <c r="N209" s="261">
        <f>ROUND($L$209*$K$209,2)</f>
        <v>0</v>
      </c>
      <c r="O209" s="257"/>
      <c r="P209" s="257"/>
      <c r="Q209" s="257"/>
      <c r="R209" s="101"/>
      <c r="S209" s="17"/>
      <c r="T209" s="104"/>
      <c r="U209" s="105" t="s">
        <v>36</v>
      </c>
      <c r="X209" s="106">
        <v>0</v>
      </c>
      <c r="Y209" s="106">
        <f>$X$209*$K$209</f>
        <v>0</v>
      </c>
      <c r="Z209" s="106">
        <v>0</v>
      </c>
      <c r="AA209" s="107">
        <f>$Z$209*$K$209</f>
        <v>0</v>
      </c>
      <c r="AR209" s="68" t="s">
        <v>326</v>
      </c>
      <c r="AT209" s="68" t="s">
        <v>143</v>
      </c>
      <c r="AU209" s="68" t="s">
        <v>74</v>
      </c>
      <c r="AY209" s="68" t="s">
        <v>142</v>
      </c>
      <c r="BE209" s="108">
        <f>IF($U$209="základní",$N$209,0)</f>
        <v>0</v>
      </c>
      <c r="BF209" s="108">
        <f>IF($U$209="snížená",$N$209,0)</f>
        <v>0</v>
      </c>
      <c r="BG209" s="108">
        <f>IF($U$209="zákl. přenesená",$N$209,0)</f>
        <v>0</v>
      </c>
      <c r="BH209" s="108">
        <f>IF($U$209="sníž. přenesená",$N$209,0)</f>
        <v>0</v>
      </c>
      <c r="BI209" s="108">
        <f>IF($U$209="nulová",$N$209,0)</f>
        <v>0</v>
      </c>
      <c r="BJ209" s="68" t="s">
        <v>16</v>
      </c>
      <c r="BK209" s="108">
        <f>ROUND($L$209*$K$209,2)</f>
        <v>0</v>
      </c>
      <c r="BL209" s="68" t="s">
        <v>326</v>
      </c>
      <c r="BM209" s="68" t="s">
        <v>1340</v>
      </c>
    </row>
    <row r="210" spans="2:65" s="6" customFormat="1" ht="15.75" customHeight="1">
      <c r="B210" s="17"/>
      <c r="C210" s="115" t="s">
        <v>1341</v>
      </c>
      <c r="D210" s="115" t="s">
        <v>202</v>
      </c>
      <c r="E210" s="116" t="s">
        <v>1342</v>
      </c>
      <c r="F210" s="254" t="s">
        <v>1343</v>
      </c>
      <c r="G210" s="255"/>
      <c r="H210" s="255"/>
      <c r="I210" s="255"/>
      <c r="J210" s="115" t="s">
        <v>235</v>
      </c>
      <c r="K210" s="117">
        <v>20</v>
      </c>
      <c r="L210" s="256"/>
      <c r="M210" s="255"/>
      <c r="N210" s="256">
        <f>ROUND($L$210*$K$210,2)</f>
        <v>0</v>
      </c>
      <c r="O210" s="257"/>
      <c r="P210" s="257"/>
      <c r="Q210" s="257"/>
      <c r="R210" s="101"/>
      <c r="S210" s="17"/>
      <c r="T210" s="104"/>
      <c r="U210" s="105" t="s">
        <v>36</v>
      </c>
      <c r="X210" s="106">
        <v>0.00022</v>
      </c>
      <c r="Y210" s="106">
        <f>$X$210*$K$210</f>
        <v>0.0044</v>
      </c>
      <c r="Z210" s="106">
        <v>0</v>
      </c>
      <c r="AA210" s="107">
        <f>$Z$210*$K$210</f>
        <v>0</v>
      </c>
      <c r="AR210" s="68" t="s">
        <v>464</v>
      </c>
      <c r="AT210" s="68" t="s">
        <v>202</v>
      </c>
      <c r="AU210" s="68" t="s">
        <v>74</v>
      </c>
      <c r="AY210" s="68" t="s">
        <v>142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8" t="s">
        <v>16</v>
      </c>
      <c r="BK210" s="108">
        <f>ROUND($L$210*$K$210,2)</f>
        <v>0</v>
      </c>
      <c r="BL210" s="68" t="s">
        <v>326</v>
      </c>
      <c r="BM210" s="68" t="s">
        <v>1344</v>
      </c>
    </row>
    <row r="211" spans="2:63" s="90" customFormat="1" ht="30.75" customHeight="1">
      <c r="B211" s="91"/>
      <c r="D211" s="98" t="s">
        <v>486</v>
      </c>
      <c r="N211" s="250">
        <f>$BK$211</f>
        <v>0</v>
      </c>
      <c r="O211" s="249"/>
      <c r="P211" s="249"/>
      <c r="Q211" s="249"/>
      <c r="S211" s="91"/>
      <c r="T211" s="94"/>
      <c r="W211" s="95">
        <f>SUM($W$212:$W$216)</f>
        <v>0</v>
      </c>
      <c r="Y211" s="95">
        <f>SUM($Y$212:$Y$216)</f>
        <v>0.0024000000000000002</v>
      </c>
      <c r="AA211" s="96">
        <f>SUM($AA$212:$AA$216)</f>
        <v>0</v>
      </c>
      <c r="AR211" s="93" t="s">
        <v>74</v>
      </c>
      <c r="AT211" s="93" t="s">
        <v>65</v>
      </c>
      <c r="AU211" s="93" t="s">
        <v>16</v>
      </c>
      <c r="AY211" s="93" t="s">
        <v>142</v>
      </c>
      <c r="BK211" s="97">
        <f>SUM($BK$212:$BK$216)</f>
        <v>0</v>
      </c>
    </row>
    <row r="212" spans="2:65" s="6" customFormat="1" ht="39" customHeight="1">
      <c r="B212" s="17"/>
      <c r="C212" s="102" t="s">
        <v>1345</v>
      </c>
      <c r="D212" s="102" t="s">
        <v>143</v>
      </c>
      <c r="E212" s="100" t="s">
        <v>1346</v>
      </c>
      <c r="F212" s="260" t="s">
        <v>1347</v>
      </c>
      <c r="G212" s="257"/>
      <c r="H212" s="257"/>
      <c r="I212" s="257"/>
      <c r="J212" s="102" t="s">
        <v>235</v>
      </c>
      <c r="K212" s="103">
        <v>2</v>
      </c>
      <c r="L212" s="261"/>
      <c r="M212" s="257"/>
      <c r="N212" s="261">
        <f>ROUND($L$212*$K$212,2)</f>
        <v>0</v>
      </c>
      <c r="O212" s="257"/>
      <c r="P212" s="257"/>
      <c r="Q212" s="257"/>
      <c r="R212" s="101" t="s">
        <v>147</v>
      </c>
      <c r="S212" s="17"/>
      <c r="T212" s="104"/>
      <c r="U212" s="105" t="s">
        <v>36</v>
      </c>
      <c r="X212" s="106">
        <v>0</v>
      </c>
      <c r="Y212" s="106">
        <f>$X$212*$K$212</f>
        <v>0</v>
      </c>
      <c r="Z212" s="106">
        <v>0</v>
      </c>
      <c r="AA212" s="107">
        <f>$Z$212*$K$212</f>
        <v>0</v>
      </c>
      <c r="AR212" s="68" t="s">
        <v>326</v>
      </c>
      <c r="AT212" s="68" t="s">
        <v>143</v>
      </c>
      <c r="AU212" s="68" t="s">
        <v>74</v>
      </c>
      <c r="AY212" s="68" t="s">
        <v>142</v>
      </c>
      <c r="BE212" s="108">
        <f>IF($U$212="základní",$N$212,0)</f>
        <v>0</v>
      </c>
      <c r="BF212" s="108">
        <f>IF($U$212="snížená",$N$212,0)</f>
        <v>0</v>
      </c>
      <c r="BG212" s="108">
        <f>IF($U$212="zákl. přenesená",$N$212,0)</f>
        <v>0</v>
      </c>
      <c r="BH212" s="108">
        <f>IF($U$212="sníž. přenesená",$N$212,0)</f>
        <v>0</v>
      </c>
      <c r="BI212" s="108">
        <f>IF($U$212="nulová",$N$212,0)</f>
        <v>0</v>
      </c>
      <c r="BJ212" s="68" t="s">
        <v>16</v>
      </c>
      <c r="BK212" s="108">
        <f>ROUND($L$212*$K$212,2)</f>
        <v>0</v>
      </c>
      <c r="BL212" s="68" t="s">
        <v>326</v>
      </c>
      <c r="BM212" s="68" t="s">
        <v>1348</v>
      </c>
    </row>
    <row r="213" spans="2:65" s="6" customFormat="1" ht="39" customHeight="1">
      <c r="B213" s="17"/>
      <c r="C213" s="115" t="s">
        <v>1349</v>
      </c>
      <c r="D213" s="115" t="s">
        <v>202</v>
      </c>
      <c r="E213" s="116" t="s">
        <v>1350</v>
      </c>
      <c r="F213" s="254" t="s">
        <v>1351</v>
      </c>
      <c r="G213" s="255"/>
      <c r="H213" s="255"/>
      <c r="I213" s="255"/>
      <c r="J213" s="115" t="s">
        <v>235</v>
      </c>
      <c r="K213" s="117">
        <v>2</v>
      </c>
      <c r="L213" s="256"/>
      <c r="M213" s="255"/>
      <c r="N213" s="256">
        <f>ROUND($L$213*$K$213,2)</f>
        <v>0</v>
      </c>
      <c r="O213" s="257"/>
      <c r="P213" s="257"/>
      <c r="Q213" s="257"/>
      <c r="R213" s="101" t="s">
        <v>147</v>
      </c>
      <c r="S213" s="17"/>
      <c r="T213" s="104"/>
      <c r="U213" s="105" t="s">
        <v>36</v>
      </c>
      <c r="X213" s="106">
        <v>0.00075</v>
      </c>
      <c r="Y213" s="106">
        <f>$X$213*$K$213</f>
        <v>0.0015</v>
      </c>
      <c r="Z213" s="106">
        <v>0</v>
      </c>
      <c r="AA213" s="107">
        <f>$Z$213*$K$213</f>
        <v>0</v>
      </c>
      <c r="AR213" s="68" t="s">
        <v>464</v>
      </c>
      <c r="AT213" s="68" t="s">
        <v>202</v>
      </c>
      <c r="AU213" s="68" t="s">
        <v>74</v>
      </c>
      <c r="AY213" s="68" t="s">
        <v>142</v>
      </c>
      <c r="BE213" s="108">
        <f>IF($U$213="základní",$N$213,0)</f>
        <v>0</v>
      </c>
      <c r="BF213" s="108">
        <f>IF($U$213="snížená",$N$213,0)</f>
        <v>0</v>
      </c>
      <c r="BG213" s="108">
        <f>IF($U$213="zákl. přenesená",$N$213,0)</f>
        <v>0</v>
      </c>
      <c r="BH213" s="108">
        <f>IF($U$213="sníž. přenesená",$N$213,0)</f>
        <v>0</v>
      </c>
      <c r="BI213" s="108">
        <f>IF($U$213="nulová",$N$213,0)</f>
        <v>0</v>
      </c>
      <c r="BJ213" s="68" t="s">
        <v>16</v>
      </c>
      <c r="BK213" s="108">
        <f>ROUND($L$213*$K$213,2)</f>
        <v>0</v>
      </c>
      <c r="BL213" s="68" t="s">
        <v>326</v>
      </c>
      <c r="BM213" s="68" t="s">
        <v>1352</v>
      </c>
    </row>
    <row r="214" spans="2:65" s="6" customFormat="1" ht="27" customHeight="1">
      <c r="B214" s="17"/>
      <c r="C214" s="115" t="s">
        <v>285</v>
      </c>
      <c r="D214" s="115" t="s">
        <v>202</v>
      </c>
      <c r="E214" s="116" t="s">
        <v>1353</v>
      </c>
      <c r="F214" s="254" t="s">
        <v>1354</v>
      </c>
      <c r="G214" s="255"/>
      <c r="H214" s="255"/>
      <c r="I214" s="255"/>
      <c r="J214" s="115" t="s">
        <v>235</v>
      </c>
      <c r="K214" s="117">
        <v>2</v>
      </c>
      <c r="L214" s="256"/>
      <c r="M214" s="255"/>
      <c r="N214" s="256">
        <f>ROUND($L$214*$K$214,2)</f>
        <v>0</v>
      </c>
      <c r="O214" s="257"/>
      <c r="P214" s="257"/>
      <c r="Q214" s="257"/>
      <c r="R214" s="101" t="s">
        <v>147</v>
      </c>
      <c r="S214" s="17"/>
      <c r="T214" s="104"/>
      <c r="U214" s="105" t="s">
        <v>36</v>
      </c>
      <c r="X214" s="106">
        <v>0.0002</v>
      </c>
      <c r="Y214" s="106">
        <f>$X$214*$K$214</f>
        <v>0.0004</v>
      </c>
      <c r="Z214" s="106">
        <v>0</v>
      </c>
      <c r="AA214" s="107">
        <f>$Z$214*$K$214</f>
        <v>0</v>
      </c>
      <c r="AR214" s="68" t="s">
        <v>464</v>
      </c>
      <c r="AT214" s="68" t="s">
        <v>202</v>
      </c>
      <c r="AU214" s="68" t="s">
        <v>74</v>
      </c>
      <c r="AY214" s="68" t="s">
        <v>142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8" t="s">
        <v>16</v>
      </c>
      <c r="BK214" s="108">
        <f>ROUND($L$214*$K$214,2)</f>
        <v>0</v>
      </c>
      <c r="BL214" s="68" t="s">
        <v>326</v>
      </c>
      <c r="BM214" s="68" t="s">
        <v>1355</v>
      </c>
    </row>
    <row r="215" spans="2:65" s="6" customFormat="1" ht="39" customHeight="1">
      <c r="B215" s="17"/>
      <c r="C215" s="102" t="s">
        <v>420</v>
      </c>
      <c r="D215" s="102" t="s">
        <v>143</v>
      </c>
      <c r="E215" s="100" t="s">
        <v>1356</v>
      </c>
      <c r="F215" s="260" t="s">
        <v>1357</v>
      </c>
      <c r="G215" s="257"/>
      <c r="H215" s="257"/>
      <c r="I215" s="257"/>
      <c r="J215" s="102" t="s">
        <v>235</v>
      </c>
      <c r="K215" s="103">
        <v>1</v>
      </c>
      <c r="L215" s="261"/>
      <c r="M215" s="257"/>
      <c r="N215" s="261">
        <f>ROUND($L$215*$K$215,2)</f>
        <v>0</v>
      </c>
      <c r="O215" s="257"/>
      <c r="P215" s="257"/>
      <c r="Q215" s="257"/>
      <c r="R215" s="101"/>
      <c r="S215" s="17"/>
      <c r="T215" s="104"/>
      <c r="U215" s="105" t="s">
        <v>36</v>
      </c>
      <c r="X215" s="106">
        <v>0</v>
      </c>
      <c r="Y215" s="106">
        <f>$X$215*$K$215</f>
        <v>0</v>
      </c>
      <c r="Z215" s="106">
        <v>0</v>
      </c>
      <c r="AA215" s="107">
        <f>$Z$215*$K$215</f>
        <v>0</v>
      </c>
      <c r="AR215" s="68" t="s">
        <v>326</v>
      </c>
      <c r="AT215" s="68" t="s">
        <v>143</v>
      </c>
      <c r="AU215" s="68" t="s">
        <v>74</v>
      </c>
      <c r="AY215" s="68" t="s">
        <v>142</v>
      </c>
      <c r="BE215" s="108">
        <f>IF($U$215="základní",$N$215,0)</f>
        <v>0</v>
      </c>
      <c r="BF215" s="108">
        <f>IF($U$215="snížená",$N$215,0)</f>
        <v>0</v>
      </c>
      <c r="BG215" s="108">
        <f>IF($U$215="zákl. přenesená",$N$215,0)</f>
        <v>0</v>
      </c>
      <c r="BH215" s="108">
        <f>IF($U$215="sníž. přenesená",$N$215,0)</f>
        <v>0</v>
      </c>
      <c r="BI215" s="108">
        <f>IF($U$215="nulová",$N$215,0)</f>
        <v>0</v>
      </c>
      <c r="BJ215" s="68" t="s">
        <v>16</v>
      </c>
      <c r="BK215" s="108">
        <f>ROUND($L$215*$K$215,2)</f>
        <v>0</v>
      </c>
      <c r="BL215" s="68" t="s">
        <v>326</v>
      </c>
      <c r="BM215" s="68" t="s">
        <v>1358</v>
      </c>
    </row>
    <row r="216" spans="2:65" s="6" customFormat="1" ht="27" customHeight="1">
      <c r="B216" s="17"/>
      <c r="C216" s="115" t="s">
        <v>1359</v>
      </c>
      <c r="D216" s="115" t="s">
        <v>202</v>
      </c>
      <c r="E216" s="116" t="s">
        <v>1360</v>
      </c>
      <c r="F216" s="254" t="s">
        <v>1361</v>
      </c>
      <c r="G216" s="255"/>
      <c r="H216" s="255"/>
      <c r="I216" s="255"/>
      <c r="J216" s="115" t="s">
        <v>235</v>
      </c>
      <c r="K216" s="117">
        <v>1</v>
      </c>
      <c r="L216" s="256"/>
      <c r="M216" s="255"/>
      <c r="N216" s="256">
        <f>ROUND($L$216*$K$216,2)</f>
        <v>0</v>
      </c>
      <c r="O216" s="257"/>
      <c r="P216" s="257"/>
      <c r="Q216" s="257"/>
      <c r="R216" s="101"/>
      <c r="S216" s="17"/>
      <c r="T216" s="104"/>
      <c r="U216" s="105" t="s">
        <v>36</v>
      </c>
      <c r="X216" s="106">
        <v>0.0005</v>
      </c>
      <c r="Y216" s="106">
        <f>$X$216*$K$216</f>
        <v>0.0005</v>
      </c>
      <c r="Z216" s="106">
        <v>0</v>
      </c>
      <c r="AA216" s="107">
        <f>$Z$216*$K$216</f>
        <v>0</v>
      </c>
      <c r="AR216" s="68" t="s">
        <v>464</v>
      </c>
      <c r="AT216" s="68" t="s">
        <v>202</v>
      </c>
      <c r="AU216" s="68" t="s">
        <v>74</v>
      </c>
      <c r="AY216" s="68" t="s">
        <v>142</v>
      </c>
      <c r="BE216" s="108">
        <f>IF($U$216="základní",$N$216,0)</f>
        <v>0</v>
      </c>
      <c r="BF216" s="108">
        <f>IF($U$216="snížená",$N$216,0)</f>
        <v>0</v>
      </c>
      <c r="BG216" s="108">
        <f>IF($U$216="zákl. přenesená",$N$216,0)</f>
        <v>0</v>
      </c>
      <c r="BH216" s="108">
        <f>IF($U$216="sníž. přenesená",$N$216,0)</f>
        <v>0</v>
      </c>
      <c r="BI216" s="108">
        <f>IF($U$216="nulová",$N$216,0)</f>
        <v>0</v>
      </c>
      <c r="BJ216" s="68" t="s">
        <v>16</v>
      </c>
      <c r="BK216" s="108">
        <f>ROUND($L$216*$K$216,2)</f>
        <v>0</v>
      </c>
      <c r="BL216" s="68" t="s">
        <v>326</v>
      </c>
      <c r="BM216" s="68" t="s">
        <v>1362</v>
      </c>
    </row>
    <row r="217" spans="2:63" s="90" customFormat="1" ht="30.75" customHeight="1">
      <c r="B217" s="91"/>
      <c r="D217" s="98" t="s">
        <v>583</v>
      </c>
      <c r="N217" s="250">
        <f>$BK$217</f>
        <v>0</v>
      </c>
      <c r="O217" s="249"/>
      <c r="P217" s="249"/>
      <c r="Q217" s="249"/>
      <c r="S217" s="91"/>
      <c r="T217" s="94"/>
      <c r="W217" s="95">
        <f>SUM($W$218:$W$219)</f>
        <v>0</v>
      </c>
      <c r="Y217" s="95">
        <f>SUM($Y$218:$Y$219)</f>
        <v>0.11260700000000001</v>
      </c>
      <c r="AA217" s="96">
        <f>SUM($AA$218:$AA$219)</f>
        <v>0</v>
      </c>
      <c r="AR217" s="93" t="s">
        <v>74</v>
      </c>
      <c r="AT217" s="93" t="s">
        <v>65</v>
      </c>
      <c r="AU217" s="93" t="s">
        <v>16</v>
      </c>
      <c r="AY217" s="93" t="s">
        <v>142</v>
      </c>
      <c r="BK217" s="97">
        <f>SUM($BK$218:$BK$219)</f>
        <v>0</v>
      </c>
    </row>
    <row r="218" spans="2:65" s="6" customFormat="1" ht="51" customHeight="1">
      <c r="B218" s="17"/>
      <c r="C218" s="102" t="s">
        <v>1363</v>
      </c>
      <c r="D218" s="102" t="s">
        <v>143</v>
      </c>
      <c r="E218" s="100" t="s">
        <v>1364</v>
      </c>
      <c r="F218" s="260" t="s">
        <v>1365</v>
      </c>
      <c r="G218" s="257"/>
      <c r="H218" s="257"/>
      <c r="I218" s="257"/>
      <c r="J218" s="102" t="s">
        <v>146</v>
      </c>
      <c r="K218" s="103">
        <v>7.766</v>
      </c>
      <c r="L218" s="261"/>
      <c r="M218" s="257"/>
      <c r="N218" s="261">
        <f>ROUND($L$218*$K$218,2)</f>
        <v>0</v>
      </c>
      <c r="O218" s="257"/>
      <c r="P218" s="257"/>
      <c r="Q218" s="257"/>
      <c r="R218" s="101" t="s">
        <v>147</v>
      </c>
      <c r="S218" s="17"/>
      <c r="T218" s="104"/>
      <c r="U218" s="105" t="s">
        <v>36</v>
      </c>
      <c r="X218" s="106">
        <v>0</v>
      </c>
      <c r="Y218" s="106">
        <f>$X$218*$K$218</f>
        <v>0</v>
      </c>
      <c r="Z218" s="106">
        <v>0</v>
      </c>
      <c r="AA218" s="107">
        <f>$Z$218*$K$218</f>
        <v>0</v>
      </c>
      <c r="AR218" s="68" t="s">
        <v>326</v>
      </c>
      <c r="AT218" s="68" t="s">
        <v>143</v>
      </c>
      <c r="AU218" s="68" t="s">
        <v>74</v>
      </c>
      <c r="AY218" s="68" t="s">
        <v>142</v>
      </c>
      <c r="BE218" s="108">
        <f>IF($U$218="základní",$N$218,0)</f>
        <v>0</v>
      </c>
      <c r="BF218" s="108">
        <f>IF($U$218="snížená",$N$218,0)</f>
        <v>0</v>
      </c>
      <c r="BG218" s="108">
        <f>IF($U$218="zákl. přenesená",$N$218,0)</f>
        <v>0</v>
      </c>
      <c r="BH218" s="108">
        <f>IF($U$218="sníž. přenesená",$N$218,0)</f>
        <v>0</v>
      </c>
      <c r="BI218" s="108">
        <f>IF($U$218="nulová",$N$218,0)</f>
        <v>0</v>
      </c>
      <c r="BJ218" s="68" t="s">
        <v>16</v>
      </c>
      <c r="BK218" s="108">
        <f>ROUND($L$218*$K$218,2)</f>
        <v>0</v>
      </c>
      <c r="BL218" s="68" t="s">
        <v>326</v>
      </c>
      <c r="BM218" s="68" t="s">
        <v>1366</v>
      </c>
    </row>
    <row r="219" spans="2:65" s="6" customFormat="1" ht="39" customHeight="1">
      <c r="B219" s="17"/>
      <c r="C219" s="115" t="s">
        <v>249</v>
      </c>
      <c r="D219" s="115" t="s">
        <v>202</v>
      </c>
      <c r="E219" s="116" t="s">
        <v>1367</v>
      </c>
      <c r="F219" s="254" t="s">
        <v>1368</v>
      </c>
      <c r="G219" s="255"/>
      <c r="H219" s="255"/>
      <c r="I219" s="255"/>
      <c r="J219" s="115" t="s">
        <v>146</v>
      </c>
      <c r="K219" s="117">
        <v>7.766</v>
      </c>
      <c r="L219" s="256"/>
      <c r="M219" s="255"/>
      <c r="N219" s="256">
        <f>ROUND($L$219*$K$219,2)</f>
        <v>0</v>
      </c>
      <c r="O219" s="257"/>
      <c r="P219" s="257"/>
      <c r="Q219" s="257"/>
      <c r="R219" s="101" t="s">
        <v>147</v>
      </c>
      <c r="S219" s="17"/>
      <c r="T219" s="104"/>
      <c r="U219" s="105" t="s">
        <v>36</v>
      </c>
      <c r="X219" s="106">
        <v>0.0145</v>
      </c>
      <c r="Y219" s="106">
        <f>$X$219*$K$219</f>
        <v>0.11260700000000001</v>
      </c>
      <c r="Z219" s="106">
        <v>0</v>
      </c>
      <c r="AA219" s="107">
        <f>$Z$219*$K$219</f>
        <v>0</v>
      </c>
      <c r="AR219" s="68" t="s">
        <v>464</v>
      </c>
      <c r="AT219" s="68" t="s">
        <v>202</v>
      </c>
      <c r="AU219" s="68" t="s">
        <v>74</v>
      </c>
      <c r="AY219" s="68" t="s">
        <v>142</v>
      </c>
      <c r="BE219" s="108">
        <f>IF($U$219="základní",$N$219,0)</f>
        <v>0</v>
      </c>
      <c r="BF219" s="108">
        <f>IF($U$219="snížená",$N$219,0)</f>
        <v>0</v>
      </c>
      <c r="BG219" s="108">
        <f>IF($U$219="zákl. přenesená",$N$219,0)</f>
        <v>0</v>
      </c>
      <c r="BH219" s="108">
        <f>IF($U$219="sníž. přenesená",$N$219,0)</f>
        <v>0</v>
      </c>
      <c r="BI219" s="108">
        <f>IF($U$219="nulová",$N$219,0)</f>
        <v>0</v>
      </c>
      <c r="BJ219" s="68" t="s">
        <v>16</v>
      </c>
      <c r="BK219" s="108">
        <f>ROUND($L$219*$K$219,2)</f>
        <v>0</v>
      </c>
      <c r="BL219" s="68" t="s">
        <v>326</v>
      </c>
      <c r="BM219" s="68" t="s">
        <v>1369</v>
      </c>
    </row>
    <row r="220" spans="2:63" s="90" customFormat="1" ht="30.75" customHeight="1">
      <c r="B220" s="91"/>
      <c r="D220" s="98" t="s">
        <v>584</v>
      </c>
      <c r="N220" s="250">
        <f>$BK$220</f>
        <v>0</v>
      </c>
      <c r="O220" s="249"/>
      <c r="P220" s="249"/>
      <c r="Q220" s="249"/>
      <c r="S220" s="91"/>
      <c r="T220" s="94"/>
      <c r="W220" s="95">
        <f>SUM($W$221:$W$224)</f>
        <v>0</v>
      </c>
      <c r="Y220" s="95">
        <f>SUM($Y$221:$Y$224)</f>
        <v>0.2257</v>
      </c>
      <c r="AA220" s="96">
        <f>SUM($AA$221:$AA$224)</f>
        <v>0</v>
      </c>
      <c r="AR220" s="93" t="s">
        <v>74</v>
      </c>
      <c r="AT220" s="93" t="s">
        <v>65</v>
      </c>
      <c r="AU220" s="93" t="s">
        <v>16</v>
      </c>
      <c r="AY220" s="93" t="s">
        <v>142</v>
      </c>
      <c r="BK220" s="97">
        <f>SUM($BK$221:$BK$224)</f>
        <v>0</v>
      </c>
    </row>
    <row r="221" spans="2:65" s="6" customFormat="1" ht="39" customHeight="1">
      <c r="B221" s="17"/>
      <c r="C221" s="102" t="s">
        <v>266</v>
      </c>
      <c r="D221" s="102" t="s">
        <v>143</v>
      </c>
      <c r="E221" s="100" t="s">
        <v>1370</v>
      </c>
      <c r="F221" s="260" t="s">
        <v>1371</v>
      </c>
      <c r="G221" s="257"/>
      <c r="H221" s="257"/>
      <c r="I221" s="257"/>
      <c r="J221" s="102" t="s">
        <v>146</v>
      </c>
      <c r="K221" s="103">
        <v>14.837</v>
      </c>
      <c r="L221" s="261"/>
      <c r="M221" s="257"/>
      <c r="N221" s="261">
        <f>ROUND($L$221*$K$221,2)</f>
        <v>0</v>
      </c>
      <c r="O221" s="257"/>
      <c r="P221" s="257"/>
      <c r="Q221" s="257"/>
      <c r="R221" s="101" t="s">
        <v>147</v>
      </c>
      <c r="S221" s="17"/>
      <c r="T221" s="104"/>
      <c r="U221" s="105" t="s">
        <v>36</v>
      </c>
      <c r="X221" s="106">
        <v>0</v>
      </c>
      <c r="Y221" s="106">
        <f>$X$221*$K$221</f>
        <v>0</v>
      </c>
      <c r="Z221" s="106">
        <v>0</v>
      </c>
      <c r="AA221" s="107">
        <f>$Z$221*$K$221</f>
        <v>0</v>
      </c>
      <c r="AR221" s="68" t="s">
        <v>326</v>
      </c>
      <c r="AT221" s="68" t="s">
        <v>143</v>
      </c>
      <c r="AU221" s="68" t="s">
        <v>74</v>
      </c>
      <c r="AY221" s="68" t="s">
        <v>142</v>
      </c>
      <c r="BE221" s="108">
        <f>IF($U$221="základní",$N$221,0)</f>
        <v>0</v>
      </c>
      <c r="BF221" s="108">
        <f>IF($U$221="snížená",$N$221,0)</f>
        <v>0</v>
      </c>
      <c r="BG221" s="108">
        <f>IF($U$221="zákl. přenesená",$N$221,0)</f>
        <v>0</v>
      </c>
      <c r="BH221" s="108">
        <f>IF($U$221="sníž. přenesená",$N$221,0)</f>
        <v>0</v>
      </c>
      <c r="BI221" s="108">
        <f>IF($U$221="nulová",$N$221,0)</f>
        <v>0</v>
      </c>
      <c r="BJ221" s="68" t="s">
        <v>16</v>
      </c>
      <c r="BK221" s="108">
        <f>ROUND($L$221*$K$221,2)</f>
        <v>0</v>
      </c>
      <c r="BL221" s="68" t="s">
        <v>326</v>
      </c>
      <c r="BM221" s="68" t="s">
        <v>1372</v>
      </c>
    </row>
    <row r="222" spans="2:65" s="6" customFormat="1" ht="27" customHeight="1">
      <c r="B222" s="17"/>
      <c r="C222" s="115" t="s">
        <v>232</v>
      </c>
      <c r="D222" s="115" t="s">
        <v>202</v>
      </c>
      <c r="E222" s="116" t="s">
        <v>1373</v>
      </c>
      <c r="F222" s="254" t="s">
        <v>1374</v>
      </c>
      <c r="G222" s="255"/>
      <c r="H222" s="255"/>
      <c r="I222" s="255"/>
      <c r="J222" s="115" t="s">
        <v>164</v>
      </c>
      <c r="K222" s="117">
        <v>0.445</v>
      </c>
      <c r="L222" s="256"/>
      <c r="M222" s="255"/>
      <c r="N222" s="256">
        <f>ROUND($L$222*$K$222,2)</f>
        <v>0</v>
      </c>
      <c r="O222" s="257"/>
      <c r="P222" s="257"/>
      <c r="Q222" s="257"/>
      <c r="R222" s="101" t="s">
        <v>147</v>
      </c>
      <c r="S222" s="17"/>
      <c r="T222" s="104"/>
      <c r="U222" s="105" t="s">
        <v>36</v>
      </c>
      <c r="X222" s="106">
        <v>0.5</v>
      </c>
      <c r="Y222" s="106">
        <f>$X$222*$K$222</f>
        <v>0.2225</v>
      </c>
      <c r="Z222" s="106">
        <v>0</v>
      </c>
      <c r="AA222" s="107">
        <f>$Z$222*$K$222</f>
        <v>0</v>
      </c>
      <c r="AR222" s="68" t="s">
        <v>464</v>
      </c>
      <c r="AT222" s="68" t="s">
        <v>202</v>
      </c>
      <c r="AU222" s="68" t="s">
        <v>74</v>
      </c>
      <c r="AY222" s="68" t="s">
        <v>142</v>
      </c>
      <c r="BE222" s="108">
        <f>IF($U$222="základní",$N$222,0)</f>
        <v>0</v>
      </c>
      <c r="BF222" s="108">
        <f>IF($U$222="snížená",$N$222,0)</f>
        <v>0</v>
      </c>
      <c r="BG222" s="108">
        <f>IF($U$222="zákl. přenesená",$N$222,0)</f>
        <v>0</v>
      </c>
      <c r="BH222" s="108">
        <f>IF($U$222="sníž. přenesená",$N$222,0)</f>
        <v>0</v>
      </c>
      <c r="BI222" s="108">
        <f>IF($U$222="nulová",$N$222,0)</f>
        <v>0</v>
      </c>
      <c r="BJ222" s="68" t="s">
        <v>16</v>
      </c>
      <c r="BK222" s="108">
        <f>ROUND($L$222*$K$222,2)</f>
        <v>0</v>
      </c>
      <c r="BL222" s="68" t="s">
        <v>326</v>
      </c>
      <c r="BM222" s="68" t="s">
        <v>1375</v>
      </c>
    </row>
    <row r="223" spans="2:51" s="6" customFormat="1" ht="15.75" customHeight="1">
      <c r="B223" s="109"/>
      <c r="E223" s="110"/>
      <c r="F223" s="258" t="s">
        <v>1376</v>
      </c>
      <c r="G223" s="259"/>
      <c r="H223" s="259"/>
      <c r="I223" s="259"/>
      <c r="K223" s="112">
        <v>0.445</v>
      </c>
      <c r="S223" s="109"/>
      <c r="T223" s="113"/>
      <c r="AA223" s="114"/>
      <c r="AT223" s="111" t="s">
        <v>160</v>
      </c>
      <c r="AU223" s="111" t="s">
        <v>74</v>
      </c>
      <c r="AV223" s="111" t="s">
        <v>74</v>
      </c>
      <c r="AW223" s="111" t="s">
        <v>113</v>
      </c>
      <c r="AX223" s="111" t="s">
        <v>16</v>
      </c>
      <c r="AY223" s="111" t="s">
        <v>142</v>
      </c>
    </row>
    <row r="224" spans="2:65" s="6" customFormat="1" ht="27" customHeight="1">
      <c r="B224" s="17"/>
      <c r="C224" s="99" t="s">
        <v>237</v>
      </c>
      <c r="D224" s="99" t="s">
        <v>143</v>
      </c>
      <c r="E224" s="100" t="s">
        <v>1377</v>
      </c>
      <c r="F224" s="260" t="s">
        <v>1378</v>
      </c>
      <c r="G224" s="257"/>
      <c r="H224" s="257"/>
      <c r="I224" s="257"/>
      <c r="J224" s="102" t="s">
        <v>146</v>
      </c>
      <c r="K224" s="103">
        <v>20</v>
      </c>
      <c r="L224" s="261"/>
      <c r="M224" s="257"/>
      <c r="N224" s="261">
        <f>ROUND($L$224*$K$224,2)</f>
        <v>0</v>
      </c>
      <c r="O224" s="257"/>
      <c r="P224" s="257"/>
      <c r="Q224" s="257"/>
      <c r="R224" s="101" t="s">
        <v>147</v>
      </c>
      <c r="S224" s="17"/>
      <c r="T224" s="104"/>
      <c r="U224" s="105" t="s">
        <v>36</v>
      </c>
      <c r="X224" s="106">
        <v>0.00016</v>
      </c>
      <c r="Y224" s="106">
        <f>$X$224*$K$224</f>
        <v>0.0032</v>
      </c>
      <c r="Z224" s="106">
        <v>0</v>
      </c>
      <c r="AA224" s="107">
        <f>$Z$224*$K$224</f>
        <v>0</v>
      </c>
      <c r="AR224" s="68" t="s">
        <v>326</v>
      </c>
      <c r="AT224" s="68" t="s">
        <v>143</v>
      </c>
      <c r="AU224" s="68" t="s">
        <v>74</v>
      </c>
      <c r="AY224" s="6" t="s">
        <v>142</v>
      </c>
      <c r="BE224" s="108">
        <f>IF($U$224="základní",$N$224,0)</f>
        <v>0</v>
      </c>
      <c r="BF224" s="108">
        <f>IF($U$224="snížená",$N$224,0)</f>
        <v>0</v>
      </c>
      <c r="BG224" s="108">
        <f>IF($U$224="zákl. přenesená",$N$224,0)</f>
        <v>0</v>
      </c>
      <c r="BH224" s="108">
        <f>IF($U$224="sníž. přenesená",$N$224,0)</f>
        <v>0</v>
      </c>
      <c r="BI224" s="108">
        <f>IF($U$224="nulová",$N$224,0)</f>
        <v>0</v>
      </c>
      <c r="BJ224" s="68" t="s">
        <v>16</v>
      </c>
      <c r="BK224" s="108">
        <f>ROUND($L$224*$K$224,2)</f>
        <v>0</v>
      </c>
      <c r="BL224" s="68" t="s">
        <v>326</v>
      </c>
      <c r="BM224" s="68" t="s">
        <v>1379</v>
      </c>
    </row>
    <row r="225" spans="2:63" s="90" customFormat="1" ht="30.75" customHeight="1">
      <c r="B225" s="91"/>
      <c r="D225" s="98" t="s">
        <v>124</v>
      </c>
      <c r="N225" s="250">
        <f>$BK$225</f>
        <v>0</v>
      </c>
      <c r="O225" s="249"/>
      <c r="P225" s="249"/>
      <c r="Q225" s="249"/>
      <c r="S225" s="91"/>
      <c r="T225" s="94"/>
      <c r="W225" s="95">
        <f>SUM($W$226:$W$249)</f>
        <v>0</v>
      </c>
      <c r="Y225" s="95">
        <f>SUM($Y$226:$Y$249)</f>
        <v>1.2088535</v>
      </c>
      <c r="AA225" s="96">
        <f>SUM($AA$226:$AA$249)</f>
        <v>0</v>
      </c>
      <c r="AR225" s="93" t="s">
        <v>74</v>
      </c>
      <c r="AT225" s="93" t="s">
        <v>65</v>
      </c>
      <c r="AU225" s="93" t="s">
        <v>16</v>
      </c>
      <c r="AY225" s="93" t="s">
        <v>142</v>
      </c>
      <c r="BK225" s="97">
        <f>SUM($BK$226:$BK$249)</f>
        <v>0</v>
      </c>
    </row>
    <row r="226" spans="2:65" s="6" customFormat="1" ht="39" customHeight="1">
      <c r="B226" s="17"/>
      <c r="C226" s="102" t="s">
        <v>527</v>
      </c>
      <c r="D226" s="102" t="s">
        <v>143</v>
      </c>
      <c r="E226" s="100" t="s">
        <v>1380</v>
      </c>
      <c r="F226" s="260" t="s">
        <v>1381</v>
      </c>
      <c r="G226" s="257"/>
      <c r="H226" s="257"/>
      <c r="I226" s="257"/>
      <c r="J226" s="102" t="s">
        <v>157</v>
      </c>
      <c r="K226" s="103">
        <v>14.4</v>
      </c>
      <c r="L226" s="261"/>
      <c r="M226" s="257"/>
      <c r="N226" s="261">
        <f>ROUND($L$226*$K$226,2)</f>
        <v>0</v>
      </c>
      <c r="O226" s="257"/>
      <c r="P226" s="257"/>
      <c r="Q226" s="257"/>
      <c r="R226" s="101" t="s">
        <v>147</v>
      </c>
      <c r="S226" s="17"/>
      <c r="T226" s="104"/>
      <c r="U226" s="105" t="s">
        <v>36</v>
      </c>
      <c r="X226" s="106">
        <v>6E-05</v>
      </c>
      <c r="Y226" s="106">
        <f>$X$226*$K$226</f>
        <v>0.0008640000000000001</v>
      </c>
      <c r="Z226" s="106">
        <v>0</v>
      </c>
      <c r="AA226" s="107">
        <f>$Z$226*$K$226</f>
        <v>0</v>
      </c>
      <c r="AR226" s="68" t="s">
        <v>326</v>
      </c>
      <c r="AT226" s="68" t="s">
        <v>143</v>
      </c>
      <c r="AU226" s="68" t="s">
        <v>74</v>
      </c>
      <c r="AY226" s="68" t="s">
        <v>142</v>
      </c>
      <c r="BE226" s="108">
        <f>IF($U$226="základní",$N$226,0)</f>
        <v>0</v>
      </c>
      <c r="BF226" s="108">
        <f>IF($U$226="snížená",$N$226,0)</f>
        <v>0</v>
      </c>
      <c r="BG226" s="108">
        <f>IF($U$226="zákl. přenesená",$N$226,0)</f>
        <v>0</v>
      </c>
      <c r="BH226" s="108">
        <f>IF($U$226="sníž. přenesená",$N$226,0)</f>
        <v>0</v>
      </c>
      <c r="BI226" s="108">
        <f>IF($U$226="nulová",$N$226,0)</f>
        <v>0</v>
      </c>
      <c r="BJ226" s="68" t="s">
        <v>16</v>
      </c>
      <c r="BK226" s="108">
        <f>ROUND($L$226*$K$226,2)</f>
        <v>0</v>
      </c>
      <c r="BL226" s="68" t="s">
        <v>326</v>
      </c>
      <c r="BM226" s="68" t="s">
        <v>1382</v>
      </c>
    </row>
    <row r="227" spans="2:65" s="6" customFormat="1" ht="39" customHeight="1">
      <c r="B227" s="17"/>
      <c r="C227" s="115" t="s">
        <v>296</v>
      </c>
      <c r="D227" s="115" t="s">
        <v>202</v>
      </c>
      <c r="E227" s="116" t="s">
        <v>1189</v>
      </c>
      <c r="F227" s="254" t="s">
        <v>1190</v>
      </c>
      <c r="G227" s="255"/>
      <c r="H227" s="255"/>
      <c r="I227" s="255"/>
      <c r="J227" s="115" t="s">
        <v>194</v>
      </c>
      <c r="K227" s="117">
        <v>0.082</v>
      </c>
      <c r="L227" s="256"/>
      <c r="M227" s="255"/>
      <c r="N227" s="256">
        <f>ROUND($L$227*$K$227,2)</f>
        <v>0</v>
      </c>
      <c r="O227" s="257"/>
      <c r="P227" s="257"/>
      <c r="Q227" s="257"/>
      <c r="R227" s="101" t="s">
        <v>147</v>
      </c>
      <c r="S227" s="17"/>
      <c r="T227" s="104"/>
      <c r="U227" s="105" t="s">
        <v>36</v>
      </c>
      <c r="X227" s="106">
        <v>1</v>
      </c>
      <c r="Y227" s="106">
        <f>$X$227*$K$227</f>
        <v>0.082</v>
      </c>
      <c r="Z227" s="106">
        <v>0</v>
      </c>
      <c r="AA227" s="107">
        <f>$Z$227*$K$227</f>
        <v>0</v>
      </c>
      <c r="AR227" s="68" t="s">
        <v>464</v>
      </c>
      <c r="AT227" s="68" t="s">
        <v>202</v>
      </c>
      <c r="AU227" s="68" t="s">
        <v>74</v>
      </c>
      <c r="AY227" s="68" t="s">
        <v>142</v>
      </c>
      <c r="BE227" s="108">
        <f>IF($U$227="základní",$N$227,0)</f>
        <v>0</v>
      </c>
      <c r="BF227" s="108">
        <f>IF($U$227="snížená",$N$227,0)</f>
        <v>0</v>
      </c>
      <c r="BG227" s="108">
        <f>IF($U$227="zákl. přenesená",$N$227,0)</f>
        <v>0</v>
      </c>
      <c r="BH227" s="108">
        <f>IF($U$227="sníž. přenesená",$N$227,0)</f>
        <v>0</v>
      </c>
      <c r="BI227" s="108">
        <f>IF($U$227="nulová",$N$227,0)</f>
        <v>0</v>
      </c>
      <c r="BJ227" s="68" t="s">
        <v>16</v>
      </c>
      <c r="BK227" s="108">
        <f>ROUND($L$227*$K$227,2)</f>
        <v>0</v>
      </c>
      <c r="BL227" s="68" t="s">
        <v>326</v>
      </c>
      <c r="BM227" s="68" t="s">
        <v>1383</v>
      </c>
    </row>
    <row r="228" spans="2:51" s="6" customFormat="1" ht="15.75" customHeight="1">
      <c r="B228" s="109"/>
      <c r="E228" s="110"/>
      <c r="F228" s="258" t="s">
        <v>1384</v>
      </c>
      <c r="G228" s="259"/>
      <c r="H228" s="259"/>
      <c r="I228" s="259"/>
      <c r="K228" s="112">
        <v>0.082</v>
      </c>
      <c r="S228" s="109"/>
      <c r="T228" s="113"/>
      <c r="AA228" s="114"/>
      <c r="AT228" s="111" t="s">
        <v>160</v>
      </c>
      <c r="AU228" s="111" t="s">
        <v>74</v>
      </c>
      <c r="AV228" s="111" t="s">
        <v>74</v>
      </c>
      <c r="AW228" s="111" t="s">
        <v>113</v>
      </c>
      <c r="AX228" s="111" t="s">
        <v>16</v>
      </c>
      <c r="AY228" s="111" t="s">
        <v>142</v>
      </c>
    </row>
    <row r="229" spans="2:65" s="6" customFormat="1" ht="39" customHeight="1">
      <c r="B229" s="17"/>
      <c r="C229" s="123" t="s">
        <v>475</v>
      </c>
      <c r="D229" s="123" t="s">
        <v>202</v>
      </c>
      <c r="E229" s="116" t="s">
        <v>1385</v>
      </c>
      <c r="F229" s="254" t="s">
        <v>1386</v>
      </c>
      <c r="G229" s="255"/>
      <c r="H229" s="255"/>
      <c r="I229" s="255"/>
      <c r="J229" s="115" t="s">
        <v>194</v>
      </c>
      <c r="K229" s="117">
        <v>0.107</v>
      </c>
      <c r="L229" s="256"/>
      <c r="M229" s="255"/>
      <c r="N229" s="256">
        <f>ROUND($L$229*$K$229,2)</f>
        <v>0</v>
      </c>
      <c r="O229" s="257"/>
      <c r="P229" s="257"/>
      <c r="Q229" s="257"/>
      <c r="R229" s="101" t="s">
        <v>147</v>
      </c>
      <c r="S229" s="17"/>
      <c r="T229" s="104"/>
      <c r="U229" s="105" t="s">
        <v>36</v>
      </c>
      <c r="X229" s="106">
        <v>1</v>
      </c>
      <c r="Y229" s="106">
        <f>$X$229*$K$229</f>
        <v>0.107</v>
      </c>
      <c r="Z229" s="106">
        <v>0</v>
      </c>
      <c r="AA229" s="107">
        <f>$Z$229*$K$229</f>
        <v>0</v>
      </c>
      <c r="AR229" s="68" t="s">
        <v>464</v>
      </c>
      <c r="AT229" s="68" t="s">
        <v>202</v>
      </c>
      <c r="AU229" s="68" t="s">
        <v>74</v>
      </c>
      <c r="AY229" s="6" t="s">
        <v>142</v>
      </c>
      <c r="BE229" s="108">
        <f>IF($U$229="základní",$N$229,0)</f>
        <v>0</v>
      </c>
      <c r="BF229" s="108">
        <f>IF($U$229="snížená",$N$229,0)</f>
        <v>0</v>
      </c>
      <c r="BG229" s="108">
        <f>IF($U$229="zákl. přenesená",$N$229,0)</f>
        <v>0</v>
      </c>
      <c r="BH229" s="108">
        <f>IF($U$229="sníž. přenesená",$N$229,0)</f>
        <v>0</v>
      </c>
      <c r="BI229" s="108">
        <f>IF($U$229="nulová",$N$229,0)</f>
        <v>0</v>
      </c>
      <c r="BJ229" s="68" t="s">
        <v>16</v>
      </c>
      <c r="BK229" s="108">
        <f>ROUND($L$229*$K$229,2)</f>
        <v>0</v>
      </c>
      <c r="BL229" s="68" t="s">
        <v>326</v>
      </c>
      <c r="BM229" s="68" t="s">
        <v>1387</v>
      </c>
    </row>
    <row r="230" spans="2:65" s="6" customFormat="1" ht="39" customHeight="1">
      <c r="B230" s="17"/>
      <c r="C230" s="115" t="s">
        <v>304</v>
      </c>
      <c r="D230" s="115" t="s">
        <v>202</v>
      </c>
      <c r="E230" s="116" t="s">
        <v>1388</v>
      </c>
      <c r="F230" s="254" t="s">
        <v>1389</v>
      </c>
      <c r="G230" s="255"/>
      <c r="H230" s="255"/>
      <c r="I230" s="255"/>
      <c r="J230" s="115" t="s">
        <v>194</v>
      </c>
      <c r="K230" s="117">
        <v>0.046</v>
      </c>
      <c r="L230" s="256"/>
      <c r="M230" s="255"/>
      <c r="N230" s="256">
        <f>ROUND($L$230*$K$230,2)</f>
        <v>0</v>
      </c>
      <c r="O230" s="257"/>
      <c r="P230" s="257"/>
      <c r="Q230" s="257"/>
      <c r="R230" s="101" t="s">
        <v>147</v>
      </c>
      <c r="S230" s="17"/>
      <c r="T230" s="104"/>
      <c r="U230" s="105" t="s">
        <v>36</v>
      </c>
      <c r="X230" s="106">
        <v>1</v>
      </c>
      <c r="Y230" s="106">
        <f>$X$230*$K$230</f>
        <v>0.046</v>
      </c>
      <c r="Z230" s="106">
        <v>0</v>
      </c>
      <c r="AA230" s="107">
        <f>$Z$230*$K$230</f>
        <v>0</v>
      </c>
      <c r="AR230" s="68" t="s">
        <v>464</v>
      </c>
      <c r="AT230" s="68" t="s">
        <v>202</v>
      </c>
      <c r="AU230" s="68" t="s">
        <v>74</v>
      </c>
      <c r="AY230" s="68" t="s">
        <v>142</v>
      </c>
      <c r="BE230" s="108">
        <f>IF($U$230="základní",$N$230,0)</f>
        <v>0</v>
      </c>
      <c r="BF230" s="108">
        <f>IF($U$230="snížená",$N$230,0)</f>
        <v>0</v>
      </c>
      <c r="BG230" s="108">
        <f>IF($U$230="zákl. přenesená",$N$230,0)</f>
        <v>0</v>
      </c>
      <c r="BH230" s="108">
        <f>IF($U$230="sníž. přenesená",$N$230,0)</f>
        <v>0</v>
      </c>
      <c r="BI230" s="108">
        <f>IF($U$230="nulová",$N$230,0)</f>
        <v>0</v>
      </c>
      <c r="BJ230" s="68" t="s">
        <v>16</v>
      </c>
      <c r="BK230" s="108">
        <f>ROUND($L$230*$K$230,2)</f>
        <v>0</v>
      </c>
      <c r="BL230" s="68" t="s">
        <v>326</v>
      </c>
      <c r="BM230" s="68" t="s">
        <v>1390</v>
      </c>
    </row>
    <row r="231" spans="2:65" s="6" customFormat="1" ht="15.75" customHeight="1">
      <c r="B231" s="17"/>
      <c r="C231" s="115" t="s">
        <v>309</v>
      </c>
      <c r="D231" s="115" t="s">
        <v>202</v>
      </c>
      <c r="E231" s="116" t="s">
        <v>1128</v>
      </c>
      <c r="F231" s="254" t="s">
        <v>1129</v>
      </c>
      <c r="G231" s="255"/>
      <c r="H231" s="255"/>
      <c r="I231" s="255"/>
      <c r="J231" s="115" t="s">
        <v>194</v>
      </c>
      <c r="K231" s="117">
        <v>0.012</v>
      </c>
      <c r="L231" s="256"/>
      <c r="M231" s="255"/>
      <c r="N231" s="256">
        <f>ROUND($L$231*$K$231,2)</f>
        <v>0</v>
      </c>
      <c r="O231" s="257"/>
      <c r="P231" s="257"/>
      <c r="Q231" s="257"/>
      <c r="R231" s="101" t="s">
        <v>147</v>
      </c>
      <c r="S231" s="17"/>
      <c r="T231" s="104"/>
      <c r="U231" s="105" t="s">
        <v>36</v>
      </c>
      <c r="X231" s="106">
        <v>1</v>
      </c>
      <c r="Y231" s="106">
        <f>$X$231*$K$231</f>
        <v>0.012</v>
      </c>
      <c r="Z231" s="106">
        <v>0</v>
      </c>
      <c r="AA231" s="107">
        <f>$Z$231*$K$231</f>
        <v>0</v>
      </c>
      <c r="AR231" s="68" t="s">
        <v>205</v>
      </c>
      <c r="AT231" s="68" t="s">
        <v>202</v>
      </c>
      <c r="AU231" s="68" t="s">
        <v>74</v>
      </c>
      <c r="AY231" s="68" t="s">
        <v>142</v>
      </c>
      <c r="BE231" s="108">
        <f>IF($U$231="základní",$N$231,0)</f>
        <v>0</v>
      </c>
      <c r="BF231" s="108">
        <f>IF($U$231="snížená",$N$231,0)</f>
        <v>0</v>
      </c>
      <c r="BG231" s="108">
        <f>IF($U$231="zákl. přenesená",$N$231,0)</f>
        <v>0</v>
      </c>
      <c r="BH231" s="108">
        <f>IF($U$231="sníž. přenesená",$N$231,0)</f>
        <v>0</v>
      </c>
      <c r="BI231" s="108">
        <f>IF($U$231="nulová",$N$231,0)</f>
        <v>0</v>
      </c>
      <c r="BJ231" s="68" t="s">
        <v>16</v>
      </c>
      <c r="BK231" s="108">
        <f>ROUND($L$231*$K$231,2)</f>
        <v>0</v>
      </c>
      <c r="BL231" s="68" t="s">
        <v>148</v>
      </c>
      <c r="BM231" s="68" t="s">
        <v>1391</v>
      </c>
    </row>
    <row r="232" spans="2:65" s="6" customFormat="1" ht="27" customHeight="1">
      <c r="B232" s="17"/>
      <c r="C232" s="102" t="s">
        <v>738</v>
      </c>
      <c r="D232" s="102" t="s">
        <v>143</v>
      </c>
      <c r="E232" s="100" t="s">
        <v>1392</v>
      </c>
      <c r="F232" s="260" t="s">
        <v>1393</v>
      </c>
      <c r="G232" s="257"/>
      <c r="H232" s="257"/>
      <c r="I232" s="257"/>
      <c r="J232" s="102" t="s">
        <v>157</v>
      </c>
      <c r="K232" s="103">
        <v>15</v>
      </c>
      <c r="L232" s="261"/>
      <c r="M232" s="257"/>
      <c r="N232" s="261">
        <f>ROUND($L$232*$K$232,2)</f>
        <v>0</v>
      </c>
      <c r="O232" s="257"/>
      <c r="P232" s="257"/>
      <c r="Q232" s="257"/>
      <c r="R232" s="101" t="s">
        <v>147</v>
      </c>
      <c r="S232" s="17"/>
      <c r="T232" s="104"/>
      <c r="U232" s="105" t="s">
        <v>36</v>
      </c>
      <c r="X232" s="106">
        <v>8E-05</v>
      </c>
      <c r="Y232" s="106">
        <f>$X$232*$K$232</f>
        <v>0.0012000000000000001</v>
      </c>
      <c r="Z232" s="106">
        <v>0</v>
      </c>
      <c r="AA232" s="107">
        <f>$Z$232*$K$232</f>
        <v>0</v>
      </c>
      <c r="AR232" s="68" t="s">
        <v>326</v>
      </c>
      <c r="AT232" s="68" t="s">
        <v>143</v>
      </c>
      <c r="AU232" s="68" t="s">
        <v>74</v>
      </c>
      <c r="AY232" s="68" t="s">
        <v>142</v>
      </c>
      <c r="BE232" s="108">
        <f>IF($U$232="základní",$N$232,0)</f>
        <v>0</v>
      </c>
      <c r="BF232" s="108">
        <f>IF($U$232="snížená",$N$232,0)</f>
        <v>0</v>
      </c>
      <c r="BG232" s="108">
        <f>IF($U$232="zákl. přenesená",$N$232,0)</f>
        <v>0</v>
      </c>
      <c r="BH232" s="108">
        <f>IF($U$232="sníž. přenesená",$N$232,0)</f>
        <v>0</v>
      </c>
      <c r="BI232" s="108">
        <f>IF($U$232="nulová",$N$232,0)</f>
        <v>0</v>
      </c>
      <c r="BJ232" s="68" t="s">
        <v>16</v>
      </c>
      <c r="BK232" s="108">
        <f>ROUND($L$232*$K$232,2)</f>
        <v>0</v>
      </c>
      <c r="BL232" s="68" t="s">
        <v>326</v>
      </c>
      <c r="BM232" s="68" t="s">
        <v>1394</v>
      </c>
    </row>
    <row r="233" spans="2:65" s="6" customFormat="1" ht="39" customHeight="1">
      <c r="B233" s="17"/>
      <c r="C233" s="102" t="s">
        <v>9</v>
      </c>
      <c r="D233" s="102" t="s">
        <v>143</v>
      </c>
      <c r="E233" s="100" t="s">
        <v>1395</v>
      </c>
      <c r="F233" s="260" t="s">
        <v>1396</v>
      </c>
      <c r="G233" s="257"/>
      <c r="H233" s="257"/>
      <c r="I233" s="257"/>
      <c r="J233" s="102" t="s">
        <v>194</v>
      </c>
      <c r="K233" s="103">
        <v>0.168</v>
      </c>
      <c r="L233" s="261"/>
      <c r="M233" s="257"/>
      <c r="N233" s="261">
        <f>ROUND($L$233*$K$233,2)</f>
        <v>0</v>
      </c>
      <c r="O233" s="257"/>
      <c r="P233" s="257"/>
      <c r="Q233" s="257"/>
      <c r="R233" s="101" t="s">
        <v>147</v>
      </c>
      <c r="S233" s="17"/>
      <c r="T233" s="104"/>
      <c r="U233" s="105" t="s">
        <v>36</v>
      </c>
      <c r="X233" s="106">
        <v>0</v>
      </c>
      <c r="Y233" s="106">
        <f>$X$233*$K$233</f>
        <v>0</v>
      </c>
      <c r="Z233" s="106">
        <v>0</v>
      </c>
      <c r="AA233" s="107">
        <f>$Z$233*$K$233</f>
        <v>0</v>
      </c>
      <c r="AR233" s="68" t="s">
        <v>148</v>
      </c>
      <c r="AT233" s="68" t="s">
        <v>143</v>
      </c>
      <c r="AU233" s="68" t="s">
        <v>74</v>
      </c>
      <c r="AY233" s="68" t="s">
        <v>142</v>
      </c>
      <c r="BE233" s="108">
        <f>IF($U$233="základní",$N$233,0)</f>
        <v>0</v>
      </c>
      <c r="BF233" s="108">
        <f>IF($U$233="snížená",$N$233,0)</f>
        <v>0</v>
      </c>
      <c r="BG233" s="108">
        <f>IF($U$233="zákl. přenesená",$N$233,0)</f>
        <v>0</v>
      </c>
      <c r="BH233" s="108">
        <f>IF($U$233="sníž. přenesená",$N$233,0)</f>
        <v>0</v>
      </c>
      <c r="BI233" s="108">
        <f>IF($U$233="nulová",$N$233,0)</f>
        <v>0</v>
      </c>
      <c r="BJ233" s="68" t="s">
        <v>16</v>
      </c>
      <c r="BK233" s="108">
        <f>ROUND($L$233*$K$233,2)</f>
        <v>0</v>
      </c>
      <c r="BL233" s="68" t="s">
        <v>148</v>
      </c>
      <c r="BM233" s="68" t="s">
        <v>1397</v>
      </c>
    </row>
    <row r="234" spans="2:65" s="6" customFormat="1" ht="39" customHeight="1">
      <c r="B234" s="17"/>
      <c r="C234" s="115" t="s">
        <v>213</v>
      </c>
      <c r="D234" s="115" t="s">
        <v>202</v>
      </c>
      <c r="E234" s="116" t="s">
        <v>1385</v>
      </c>
      <c r="F234" s="254" t="s">
        <v>1386</v>
      </c>
      <c r="G234" s="255"/>
      <c r="H234" s="255"/>
      <c r="I234" s="255"/>
      <c r="J234" s="115" t="s">
        <v>194</v>
      </c>
      <c r="K234" s="117">
        <v>0.06</v>
      </c>
      <c r="L234" s="256"/>
      <c r="M234" s="255"/>
      <c r="N234" s="256">
        <f>ROUND($L$234*$K$234,2)</f>
        <v>0</v>
      </c>
      <c r="O234" s="257"/>
      <c r="P234" s="257"/>
      <c r="Q234" s="257"/>
      <c r="R234" s="101" t="s">
        <v>147</v>
      </c>
      <c r="S234" s="17"/>
      <c r="T234" s="104"/>
      <c r="U234" s="105" t="s">
        <v>36</v>
      </c>
      <c r="X234" s="106">
        <v>1</v>
      </c>
      <c r="Y234" s="106">
        <f>$X$234*$K$234</f>
        <v>0.06</v>
      </c>
      <c r="Z234" s="106">
        <v>0</v>
      </c>
      <c r="AA234" s="107">
        <f>$Z$234*$K$234</f>
        <v>0</v>
      </c>
      <c r="AR234" s="68" t="s">
        <v>464</v>
      </c>
      <c r="AT234" s="68" t="s">
        <v>202</v>
      </c>
      <c r="AU234" s="68" t="s">
        <v>74</v>
      </c>
      <c r="AY234" s="68" t="s">
        <v>142</v>
      </c>
      <c r="BE234" s="108">
        <f>IF($U$234="základní",$N$234,0)</f>
        <v>0</v>
      </c>
      <c r="BF234" s="108">
        <f>IF($U$234="snížená",$N$234,0)</f>
        <v>0</v>
      </c>
      <c r="BG234" s="108">
        <f>IF($U$234="zákl. přenesená",$N$234,0)</f>
        <v>0</v>
      </c>
      <c r="BH234" s="108">
        <f>IF($U$234="sníž. přenesená",$N$234,0)</f>
        <v>0</v>
      </c>
      <c r="BI234" s="108">
        <f>IF($U$234="nulová",$N$234,0)</f>
        <v>0</v>
      </c>
      <c r="BJ234" s="68" t="s">
        <v>16</v>
      </c>
      <c r="BK234" s="108">
        <f>ROUND($L$234*$K$234,2)</f>
        <v>0</v>
      </c>
      <c r="BL234" s="68" t="s">
        <v>326</v>
      </c>
      <c r="BM234" s="68" t="s">
        <v>1398</v>
      </c>
    </row>
    <row r="235" spans="2:65" s="6" customFormat="1" ht="39" customHeight="1">
      <c r="B235" s="17"/>
      <c r="C235" s="115" t="s">
        <v>367</v>
      </c>
      <c r="D235" s="115" t="s">
        <v>202</v>
      </c>
      <c r="E235" s="116" t="s">
        <v>1399</v>
      </c>
      <c r="F235" s="254" t="s">
        <v>1400</v>
      </c>
      <c r="G235" s="255"/>
      <c r="H235" s="255"/>
      <c r="I235" s="255"/>
      <c r="J235" s="115" t="s">
        <v>194</v>
      </c>
      <c r="K235" s="117">
        <v>0.056</v>
      </c>
      <c r="L235" s="256"/>
      <c r="M235" s="255"/>
      <c r="N235" s="256">
        <f>ROUND($L$235*$K$235,2)</f>
        <v>0</v>
      </c>
      <c r="O235" s="257"/>
      <c r="P235" s="257"/>
      <c r="Q235" s="257"/>
      <c r="R235" s="101" t="s">
        <v>147</v>
      </c>
      <c r="S235" s="17"/>
      <c r="T235" s="104"/>
      <c r="U235" s="105" t="s">
        <v>36</v>
      </c>
      <c r="X235" s="106">
        <v>1</v>
      </c>
      <c r="Y235" s="106">
        <f>$X$235*$K$235</f>
        <v>0.056</v>
      </c>
      <c r="Z235" s="106">
        <v>0</v>
      </c>
      <c r="AA235" s="107">
        <f>$Z$235*$K$235</f>
        <v>0</v>
      </c>
      <c r="AR235" s="68" t="s">
        <v>464</v>
      </c>
      <c r="AT235" s="68" t="s">
        <v>202</v>
      </c>
      <c r="AU235" s="68" t="s">
        <v>74</v>
      </c>
      <c r="AY235" s="68" t="s">
        <v>142</v>
      </c>
      <c r="BE235" s="108">
        <f>IF($U$235="základní",$N$235,0)</f>
        <v>0</v>
      </c>
      <c r="BF235" s="108">
        <f>IF($U$235="snížená",$N$235,0)</f>
        <v>0</v>
      </c>
      <c r="BG235" s="108">
        <f>IF($U$235="zákl. přenesená",$N$235,0)</f>
        <v>0</v>
      </c>
      <c r="BH235" s="108">
        <f>IF($U$235="sníž. přenesená",$N$235,0)</f>
        <v>0</v>
      </c>
      <c r="BI235" s="108">
        <f>IF($U$235="nulová",$N$235,0)</f>
        <v>0</v>
      </c>
      <c r="BJ235" s="68" t="s">
        <v>16</v>
      </c>
      <c r="BK235" s="108">
        <f>ROUND($L$235*$K$235,2)</f>
        <v>0</v>
      </c>
      <c r="BL235" s="68" t="s">
        <v>326</v>
      </c>
      <c r="BM235" s="68" t="s">
        <v>1401</v>
      </c>
    </row>
    <row r="236" spans="2:65" s="6" customFormat="1" ht="15.75" customHeight="1">
      <c r="B236" s="17"/>
      <c r="C236" s="115" t="s">
        <v>362</v>
      </c>
      <c r="D236" s="115" t="s">
        <v>202</v>
      </c>
      <c r="E236" s="116" t="s">
        <v>1402</v>
      </c>
      <c r="F236" s="254" t="s">
        <v>1403</v>
      </c>
      <c r="G236" s="255"/>
      <c r="H236" s="255"/>
      <c r="I236" s="255"/>
      <c r="J236" s="115" t="s">
        <v>194</v>
      </c>
      <c r="K236" s="117">
        <v>0.007</v>
      </c>
      <c r="L236" s="256"/>
      <c r="M236" s="255"/>
      <c r="N236" s="256">
        <f>ROUND($L$236*$K$236,2)</f>
        <v>0</v>
      </c>
      <c r="O236" s="257"/>
      <c r="P236" s="257"/>
      <c r="Q236" s="257"/>
      <c r="R236" s="101" t="s">
        <v>147</v>
      </c>
      <c r="S236" s="17"/>
      <c r="T236" s="104"/>
      <c r="U236" s="105" t="s">
        <v>36</v>
      </c>
      <c r="X236" s="106">
        <v>1</v>
      </c>
      <c r="Y236" s="106">
        <f>$X$236*$K$236</f>
        <v>0.007</v>
      </c>
      <c r="Z236" s="106">
        <v>0</v>
      </c>
      <c r="AA236" s="107">
        <f>$Z$236*$K$236</f>
        <v>0</v>
      </c>
      <c r="AR236" s="68" t="s">
        <v>464</v>
      </c>
      <c r="AT236" s="68" t="s">
        <v>202</v>
      </c>
      <c r="AU236" s="68" t="s">
        <v>74</v>
      </c>
      <c r="AY236" s="68" t="s">
        <v>142</v>
      </c>
      <c r="BE236" s="108">
        <f>IF($U$236="základní",$N$236,0)</f>
        <v>0</v>
      </c>
      <c r="BF236" s="108">
        <f>IF($U$236="snížená",$N$236,0)</f>
        <v>0</v>
      </c>
      <c r="BG236" s="108">
        <f>IF($U$236="zákl. přenesená",$N$236,0)</f>
        <v>0</v>
      </c>
      <c r="BH236" s="108">
        <f>IF($U$236="sníž. přenesená",$N$236,0)</f>
        <v>0</v>
      </c>
      <c r="BI236" s="108">
        <f>IF($U$236="nulová",$N$236,0)</f>
        <v>0</v>
      </c>
      <c r="BJ236" s="68" t="s">
        <v>16</v>
      </c>
      <c r="BK236" s="108">
        <f>ROUND($L$236*$K$236,2)</f>
        <v>0</v>
      </c>
      <c r="BL236" s="68" t="s">
        <v>326</v>
      </c>
      <c r="BM236" s="68" t="s">
        <v>1404</v>
      </c>
    </row>
    <row r="237" spans="2:65" s="6" customFormat="1" ht="27" customHeight="1">
      <c r="B237" s="17"/>
      <c r="C237" s="102" t="s">
        <v>253</v>
      </c>
      <c r="D237" s="102" t="s">
        <v>143</v>
      </c>
      <c r="E237" s="100" t="s">
        <v>1405</v>
      </c>
      <c r="F237" s="260" t="s">
        <v>1406</v>
      </c>
      <c r="G237" s="257"/>
      <c r="H237" s="257"/>
      <c r="I237" s="257"/>
      <c r="J237" s="102" t="s">
        <v>146</v>
      </c>
      <c r="K237" s="103">
        <v>7.766</v>
      </c>
      <c r="L237" s="261"/>
      <c r="M237" s="257"/>
      <c r="N237" s="261">
        <f>ROUND($L$237*$K$237,2)</f>
        <v>0</v>
      </c>
      <c r="O237" s="257"/>
      <c r="P237" s="257"/>
      <c r="Q237" s="257"/>
      <c r="R237" s="101" t="s">
        <v>147</v>
      </c>
      <c r="S237" s="17"/>
      <c r="T237" s="104"/>
      <c r="U237" s="105" t="s">
        <v>36</v>
      </c>
      <c r="X237" s="106">
        <v>0</v>
      </c>
      <c r="Y237" s="106">
        <f>$X$237*$K$237</f>
        <v>0</v>
      </c>
      <c r="Z237" s="106">
        <v>0</v>
      </c>
      <c r="AA237" s="107">
        <f>$Z$237*$K$237</f>
        <v>0</v>
      </c>
      <c r="AR237" s="68" t="s">
        <v>326</v>
      </c>
      <c r="AT237" s="68" t="s">
        <v>143</v>
      </c>
      <c r="AU237" s="68" t="s">
        <v>74</v>
      </c>
      <c r="AY237" s="68" t="s">
        <v>142</v>
      </c>
      <c r="BE237" s="108">
        <f>IF($U$237="základní",$N$237,0)</f>
        <v>0</v>
      </c>
      <c r="BF237" s="108">
        <f>IF($U$237="snížená",$N$237,0)</f>
        <v>0</v>
      </c>
      <c r="BG237" s="108">
        <f>IF($U$237="zákl. přenesená",$N$237,0)</f>
        <v>0</v>
      </c>
      <c r="BH237" s="108">
        <f>IF($U$237="sníž. přenesená",$N$237,0)</f>
        <v>0</v>
      </c>
      <c r="BI237" s="108">
        <f>IF($U$237="nulová",$N$237,0)</f>
        <v>0</v>
      </c>
      <c r="BJ237" s="68" t="s">
        <v>16</v>
      </c>
      <c r="BK237" s="108">
        <f>ROUND($L$237*$K$237,2)</f>
        <v>0</v>
      </c>
      <c r="BL237" s="68" t="s">
        <v>326</v>
      </c>
      <c r="BM237" s="68" t="s">
        <v>1407</v>
      </c>
    </row>
    <row r="238" spans="2:65" s="6" customFormat="1" ht="39" customHeight="1">
      <c r="B238" s="17"/>
      <c r="C238" s="115" t="s">
        <v>1408</v>
      </c>
      <c r="D238" s="115" t="s">
        <v>202</v>
      </c>
      <c r="E238" s="116" t="s">
        <v>1409</v>
      </c>
      <c r="F238" s="254" t="s">
        <v>1410</v>
      </c>
      <c r="G238" s="255"/>
      <c r="H238" s="255"/>
      <c r="I238" s="255"/>
      <c r="J238" s="115" t="s">
        <v>235</v>
      </c>
      <c r="K238" s="117">
        <v>10</v>
      </c>
      <c r="L238" s="256"/>
      <c r="M238" s="255"/>
      <c r="N238" s="256">
        <f>ROUND($L$238*$K$238,2)</f>
        <v>0</v>
      </c>
      <c r="O238" s="257"/>
      <c r="P238" s="257"/>
      <c r="Q238" s="257"/>
      <c r="R238" s="101" t="s">
        <v>147</v>
      </c>
      <c r="S238" s="17"/>
      <c r="T238" s="104"/>
      <c r="U238" s="105" t="s">
        <v>36</v>
      </c>
      <c r="X238" s="106">
        <v>0.0098</v>
      </c>
      <c r="Y238" s="106">
        <f>$X$238*$K$238</f>
        <v>0.098</v>
      </c>
      <c r="Z238" s="106">
        <v>0</v>
      </c>
      <c r="AA238" s="107">
        <f>$Z$238*$K$238</f>
        <v>0</v>
      </c>
      <c r="AR238" s="68" t="s">
        <v>464</v>
      </c>
      <c r="AT238" s="68" t="s">
        <v>202</v>
      </c>
      <c r="AU238" s="68" t="s">
        <v>74</v>
      </c>
      <c r="AY238" s="68" t="s">
        <v>142</v>
      </c>
      <c r="BE238" s="108">
        <f>IF($U$238="základní",$N$238,0)</f>
        <v>0</v>
      </c>
      <c r="BF238" s="108">
        <f>IF($U$238="snížená",$N$238,0)</f>
        <v>0</v>
      </c>
      <c r="BG238" s="108">
        <f>IF($U$238="zákl. přenesená",$N$238,0)</f>
        <v>0</v>
      </c>
      <c r="BH238" s="108">
        <f>IF($U$238="sníž. přenesená",$N$238,0)</f>
        <v>0</v>
      </c>
      <c r="BI238" s="108">
        <f>IF($U$238="nulová",$N$238,0)</f>
        <v>0</v>
      </c>
      <c r="BJ238" s="68" t="s">
        <v>16</v>
      </c>
      <c r="BK238" s="108">
        <f>ROUND($L$238*$K$238,2)</f>
        <v>0</v>
      </c>
      <c r="BL238" s="68" t="s">
        <v>326</v>
      </c>
      <c r="BM238" s="68" t="s">
        <v>1411</v>
      </c>
    </row>
    <row r="239" spans="2:47" s="6" customFormat="1" ht="27" customHeight="1">
      <c r="B239" s="17"/>
      <c r="F239" s="252" t="s">
        <v>1412</v>
      </c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17"/>
      <c r="T239" s="41"/>
      <c r="AA239" s="42"/>
      <c r="AT239" s="6" t="s">
        <v>271</v>
      </c>
      <c r="AU239" s="6" t="s">
        <v>74</v>
      </c>
    </row>
    <row r="240" spans="2:65" s="6" customFormat="1" ht="27" customHeight="1">
      <c r="B240" s="17"/>
      <c r="C240" s="99" t="s">
        <v>461</v>
      </c>
      <c r="D240" s="99" t="s">
        <v>143</v>
      </c>
      <c r="E240" s="100" t="s">
        <v>1413</v>
      </c>
      <c r="F240" s="260" t="s">
        <v>1414</v>
      </c>
      <c r="G240" s="257"/>
      <c r="H240" s="257"/>
      <c r="I240" s="257"/>
      <c r="J240" s="102" t="s">
        <v>229</v>
      </c>
      <c r="K240" s="103">
        <v>43.8</v>
      </c>
      <c r="L240" s="261"/>
      <c r="M240" s="257"/>
      <c r="N240" s="261">
        <f>ROUND($L$240*$K$240,2)</f>
        <v>0</v>
      </c>
      <c r="O240" s="257"/>
      <c r="P240" s="257"/>
      <c r="Q240" s="257"/>
      <c r="R240" s="101" t="s">
        <v>147</v>
      </c>
      <c r="S240" s="17"/>
      <c r="T240" s="104"/>
      <c r="U240" s="105" t="s">
        <v>36</v>
      </c>
      <c r="X240" s="106">
        <v>5E-05</v>
      </c>
      <c r="Y240" s="106">
        <f>$X$240*$K$240</f>
        <v>0.00219</v>
      </c>
      <c r="Z240" s="106">
        <v>0</v>
      </c>
      <c r="AA240" s="107">
        <f>$Z$240*$K$240</f>
        <v>0</v>
      </c>
      <c r="AR240" s="68" t="s">
        <v>326</v>
      </c>
      <c r="AT240" s="68" t="s">
        <v>143</v>
      </c>
      <c r="AU240" s="68" t="s">
        <v>74</v>
      </c>
      <c r="AY240" s="6" t="s">
        <v>142</v>
      </c>
      <c r="BE240" s="108">
        <f>IF($U$240="základní",$N$240,0)</f>
        <v>0</v>
      </c>
      <c r="BF240" s="108">
        <f>IF($U$240="snížená",$N$240,0)</f>
        <v>0</v>
      </c>
      <c r="BG240" s="108">
        <f>IF($U$240="zákl. přenesená",$N$240,0)</f>
        <v>0</v>
      </c>
      <c r="BH240" s="108">
        <f>IF($U$240="sníž. přenesená",$N$240,0)</f>
        <v>0</v>
      </c>
      <c r="BI240" s="108">
        <f>IF($U$240="nulová",$N$240,0)</f>
        <v>0</v>
      </c>
      <c r="BJ240" s="68" t="s">
        <v>16</v>
      </c>
      <c r="BK240" s="108">
        <f>ROUND($L$240*$K$240,2)</f>
        <v>0</v>
      </c>
      <c r="BL240" s="68" t="s">
        <v>326</v>
      </c>
      <c r="BM240" s="68" t="s">
        <v>1415</v>
      </c>
    </row>
    <row r="241" spans="2:65" s="6" customFormat="1" ht="27" customHeight="1">
      <c r="B241" s="17"/>
      <c r="C241" s="115" t="s">
        <v>372</v>
      </c>
      <c r="D241" s="115" t="s">
        <v>202</v>
      </c>
      <c r="E241" s="116" t="s">
        <v>1416</v>
      </c>
      <c r="F241" s="254" t="s">
        <v>1417</v>
      </c>
      <c r="G241" s="255"/>
      <c r="H241" s="255"/>
      <c r="I241" s="255"/>
      <c r="J241" s="115" t="s">
        <v>235</v>
      </c>
      <c r="K241" s="117">
        <v>15</v>
      </c>
      <c r="L241" s="256"/>
      <c r="M241" s="255"/>
      <c r="N241" s="256">
        <f>ROUND($L$241*$K$241,2)</f>
        <v>0</v>
      </c>
      <c r="O241" s="257"/>
      <c r="P241" s="257"/>
      <c r="Q241" s="257"/>
      <c r="R241" s="101"/>
      <c r="S241" s="17"/>
      <c r="T241" s="104"/>
      <c r="U241" s="105" t="s">
        <v>36</v>
      </c>
      <c r="X241" s="106">
        <v>0.005</v>
      </c>
      <c r="Y241" s="106">
        <f>$X$241*$K$241</f>
        <v>0.075</v>
      </c>
      <c r="Z241" s="106">
        <v>0</v>
      </c>
      <c r="AA241" s="107">
        <f>$Z$241*$K$241</f>
        <v>0</v>
      </c>
      <c r="AR241" s="68" t="s">
        <v>464</v>
      </c>
      <c r="AT241" s="68" t="s">
        <v>202</v>
      </c>
      <c r="AU241" s="68" t="s">
        <v>74</v>
      </c>
      <c r="AY241" s="68" t="s">
        <v>142</v>
      </c>
      <c r="BE241" s="108">
        <f>IF($U$241="základní",$N$241,0)</f>
        <v>0</v>
      </c>
      <c r="BF241" s="108">
        <f>IF($U$241="snížená",$N$241,0)</f>
        <v>0</v>
      </c>
      <c r="BG241" s="108">
        <f>IF($U$241="zákl. přenesená",$N$241,0)</f>
        <v>0</v>
      </c>
      <c r="BH241" s="108">
        <f>IF($U$241="sníž. přenesená",$N$241,0)</f>
        <v>0</v>
      </c>
      <c r="BI241" s="108">
        <f>IF($U$241="nulová",$N$241,0)</f>
        <v>0</v>
      </c>
      <c r="BJ241" s="68" t="s">
        <v>16</v>
      </c>
      <c r="BK241" s="108">
        <f>ROUND($L$241*$K$241,2)</f>
        <v>0</v>
      </c>
      <c r="BL241" s="68" t="s">
        <v>326</v>
      </c>
      <c r="BM241" s="68" t="s">
        <v>1418</v>
      </c>
    </row>
    <row r="242" spans="2:65" s="6" customFormat="1" ht="39" customHeight="1">
      <c r="B242" s="17"/>
      <c r="C242" s="102" t="s">
        <v>357</v>
      </c>
      <c r="D242" s="102" t="s">
        <v>143</v>
      </c>
      <c r="E242" s="100" t="s">
        <v>1419</v>
      </c>
      <c r="F242" s="260" t="s">
        <v>1420</v>
      </c>
      <c r="G242" s="257"/>
      <c r="H242" s="257"/>
      <c r="I242" s="257"/>
      <c r="J242" s="102" t="s">
        <v>157</v>
      </c>
      <c r="K242" s="103">
        <v>5.5</v>
      </c>
      <c r="L242" s="261"/>
      <c r="M242" s="257"/>
      <c r="N242" s="261">
        <f>ROUND($L$242*$K$242,2)</f>
        <v>0</v>
      </c>
      <c r="O242" s="257"/>
      <c r="P242" s="257"/>
      <c r="Q242" s="257"/>
      <c r="R242" s="101" t="s">
        <v>147</v>
      </c>
      <c r="S242" s="17"/>
      <c r="T242" s="104"/>
      <c r="U242" s="105" t="s">
        <v>36</v>
      </c>
      <c r="X242" s="106">
        <v>0.00011</v>
      </c>
      <c r="Y242" s="106">
        <f>$X$242*$K$242</f>
        <v>0.0006050000000000001</v>
      </c>
      <c r="Z242" s="106">
        <v>0</v>
      </c>
      <c r="AA242" s="107">
        <f>$Z$242*$K$242</f>
        <v>0</v>
      </c>
      <c r="AR242" s="68" t="s">
        <v>326</v>
      </c>
      <c r="AT242" s="68" t="s">
        <v>143</v>
      </c>
      <c r="AU242" s="68" t="s">
        <v>74</v>
      </c>
      <c r="AY242" s="68" t="s">
        <v>142</v>
      </c>
      <c r="BE242" s="108">
        <f>IF($U$242="základní",$N$242,0)</f>
        <v>0</v>
      </c>
      <c r="BF242" s="108">
        <f>IF($U$242="snížená",$N$242,0)</f>
        <v>0</v>
      </c>
      <c r="BG242" s="108">
        <f>IF($U$242="zákl. přenesená",$N$242,0)</f>
        <v>0</v>
      </c>
      <c r="BH242" s="108">
        <f>IF($U$242="sníž. přenesená",$N$242,0)</f>
        <v>0</v>
      </c>
      <c r="BI242" s="108">
        <f>IF($U$242="nulová",$N$242,0)</f>
        <v>0</v>
      </c>
      <c r="BJ242" s="68" t="s">
        <v>16</v>
      </c>
      <c r="BK242" s="108">
        <f>ROUND($L$242*$K$242,2)</f>
        <v>0</v>
      </c>
      <c r="BL242" s="68" t="s">
        <v>326</v>
      </c>
      <c r="BM242" s="68" t="s">
        <v>1421</v>
      </c>
    </row>
    <row r="243" spans="2:65" s="6" customFormat="1" ht="63" customHeight="1">
      <c r="B243" s="17"/>
      <c r="C243" s="115" t="s">
        <v>332</v>
      </c>
      <c r="D243" s="115" t="s">
        <v>202</v>
      </c>
      <c r="E243" s="116" t="s">
        <v>1422</v>
      </c>
      <c r="F243" s="254" t="s">
        <v>1423</v>
      </c>
      <c r="G243" s="255"/>
      <c r="H243" s="255"/>
      <c r="I243" s="255"/>
      <c r="J243" s="115" t="s">
        <v>157</v>
      </c>
      <c r="K243" s="117">
        <v>30</v>
      </c>
      <c r="L243" s="256"/>
      <c r="M243" s="255"/>
      <c r="N243" s="256">
        <f>ROUND($L$243*$K$243,2)</f>
        <v>0</v>
      </c>
      <c r="O243" s="257"/>
      <c r="P243" s="257"/>
      <c r="Q243" s="257"/>
      <c r="R243" s="101" t="s">
        <v>147</v>
      </c>
      <c r="S243" s="17"/>
      <c r="T243" s="104"/>
      <c r="U243" s="105" t="s">
        <v>36</v>
      </c>
      <c r="X243" s="106">
        <v>0.00298</v>
      </c>
      <c r="Y243" s="106">
        <f>$X$243*$K$243</f>
        <v>0.08940000000000001</v>
      </c>
      <c r="Z243" s="106">
        <v>0</v>
      </c>
      <c r="AA243" s="107">
        <f>$Z$243*$K$243</f>
        <v>0</v>
      </c>
      <c r="AR243" s="68" t="s">
        <v>464</v>
      </c>
      <c r="AT243" s="68" t="s">
        <v>202</v>
      </c>
      <c r="AU243" s="68" t="s">
        <v>74</v>
      </c>
      <c r="AY243" s="68" t="s">
        <v>142</v>
      </c>
      <c r="BE243" s="108">
        <f>IF($U$243="základní",$N$243,0)</f>
        <v>0</v>
      </c>
      <c r="BF243" s="108">
        <f>IF($U$243="snížená",$N$243,0)</f>
        <v>0</v>
      </c>
      <c r="BG243" s="108">
        <f>IF($U$243="zákl. přenesená",$N$243,0)</f>
        <v>0</v>
      </c>
      <c r="BH243" s="108">
        <f>IF($U$243="sníž. přenesená",$N$243,0)</f>
        <v>0</v>
      </c>
      <c r="BI243" s="108">
        <f>IF($U$243="nulová",$N$243,0)</f>
        <v>0</v>
      </c>
      <c r="BJ243" s="68" t="s">
        <v>16</v>
      </c>
      <c r="BK243" s="108">
        <f>ROUND($L$243*$K$243,2)</f>
        <v>0</v>
      </c>
      <c r="BL243" s="68" t="s">
        <v>326</v>
      </c>
      <c r="BM243" s="68" t="s">
        <v>1424</v>
      </c>
    </row>
    <row r="244" spans="2:47" s="6" customFormat="1" ht="27" customHeight="1">
      <c r="B244" s="17"/>
      <c r="F244" s="252" t="s">
        <v>1425</v>
      </c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17"/>
      <c r="T244" s="41"/>
      <c r="AA244" s="42"/>
      <c r="AT244" s="6" t="s">
        <v>271</v>
      </c>
      <c r="AU244" s="6" t="s">
        <v>74</v>
      </c>
    </row>
    <row r="245" spans="2:65" s="6" customFormat="1" ht="27" customHeight="1">
      <c r="B245" s="17"/>
      <c r="C245" s="99" t="s">
        <v>472</v>
      </c>
      <c r="D245" s="99" t="s">
        <v>143</v>
      </c>
      <c r="E245" s="100" t="s">
        <v>1413</v>
      </c>
      <c r="F245" s="260" t="s">
        <v>1414</v>
      </c>
      <c r="G245" s="257"/>
      <c r="H245" s="257"/>
      <c r="I245" s="257"/>
      <c r="J245" s="102" t="s">
        <v>229</v>
      </c>
      <c r="K245" s="103">
        <v>211.89</v>
      </c>
      <c r="L245" s="261"/>
      <c r="M245" s="257"/>
      <c r="N245" s="261">
        <f>ROUND($L$245*$K$245,2)</f>
        <v>0</v>
      </c>
      <c r="O245" s="257"/>
      <c r="P245" s="257"/>
      <c r="Q245" s="257"/>
      <c r="R245" s="101" t="s">
        <v>147</v>
      </c>
      <c r="S245" s="17"/>
      <c r="T245" s="104"/>
      <c r="U245" s="105" t="s">
        <v>36</v>
      </c>
      <c r="X245" s="106">
        <v>5E-05</v>
      </c>
      <c r="Y245" s="106">
        <f>$X$245*$K$245</f>
        <v>0.0105945</v>
      </c>
      <c r="Z245" s="106">
        <v>0</v>
      </c>
      <c r="AA245" s="107">
        <f>$Z$245*$K$245</f>
        <v>0</v>
      </c>
      <c r="AR245" s="68" t="s">
        <v>326</v>
      </c>
      <c r="AT245" s="68" t="s">
        <v>143</v>
      </c>
      <c r="AU245" s="68" t="s">
        <v>74</v>
      </c>
      <c r="AY245" s="6" t="s">
        <v>142</v>
      </c>
      <c r="BE245" s="108">
        <f>IF($U$245="základní",$N$245,0)</f>
        <v>0</v>
      </c>
      <c r="BF245" s="108">
        <f>IF($U$245="snížená",$N$245,0)</f>
        <v>0</v>
      </c>
      <c r="BG245" s="108">
        <f>IF($U$245="zákl. přenesená",$N$245,0)</f>
        <v>0</v>
      </c>
      <c r="BH245" s="108">
        <f>IF($U$245="sníž. přenesená",$N$245,0)</f>
        <v>0</v>
      </c>
      <c r="BI245" s="108">
        <f>IF($U$245="nulová",$N$245,0)</f>
        <v>0</v>
      </c>
      <c r="BJ245" s="68" t="s">
        <v>16</v>
      </c>
      <c r="BK245" s="108">
        <f>ROUND($L$245*$K$245,2)</f>
        <v>0</v>
      </c>
      <c r="BL245" s="68" t="s">
        <v>326</v>
      </c>
      <c r="BM245" s="68" t="s">
        <v>1426</v>
      </c>
    </row>
    <row r="246" spans="2:51" s="6" customFormat="1" ht="15.75" customHeight="1">
      <c r="B246" s="109"/>
      <c r="E246" s="110"/>
      <c r="F246" s="258" t="s">
        <v>1427</v>
      </c>
      <c r="G246" s="259"/>
      <c r="H246" s="259"/>
      <c r="I246" s="259"/>
      <c r="K246" s="112">
        <v>211.89</v>
      </c>
      <c r="S246" s="109"/>
      <c r="T246" s="113"/>
      <c r="AA246" s="114"/>
      <c r="AT246" s="111" t="s">
        <v>160</v>
      </c>
      <c r="AU246" s="111" t="s">
        <v>74</v>
      </c>
      <c r="AV246" s="111" t="s">
        <v>74</v>
      </c>
      <c r="AW246" s="111" t="s">
        <v>113</v>
      </c>
      <c r="AX246" s="111" t="s">
        <v>16</v>
      </c>
      <c r="AY246" s="111" t="s">
        <v>142</v>
      </c>
    </row>
    <row r="247" spans="2:65" s="6" customFormat="1" ht="51" customHeight="1">
      <c r="B247" s="17"/>
      <c r="C247" s="123" t="s">
        <v>497</v>
      </c>
      <c r="D247" s="123" t="s">
        <v>202</v>
      </c>
      <c r="E247" s="116" t="s">
        <v>1428</v>
      </c>
      <c r="F247" s="254" t="s">
        <v>1429</v>
      </c>
      <c r="G247" s="255"/>
      <c r="H247" s="255"/>
      <c r="I247" s="255"/>
      <c r="J247" s="115" t="s">
        <v>235</v>
      </c>
      <c r="K247" s="117">
        <v>15</v>
      </c>
      <c r="L247" s="256"/>
      <c r="M247" s="255"/>
      <c r="N247" s="256">
        <f>ROUND($L$247*$K$247,2)</f>
        <v>0</v>
      </c>
      <c r="O247" s="257"/>
      <c r="P247" s="257"/>
      <c r="Q247" s="257"/>
      <c r="R247" s="101" t="s">
        <v>147</v>
      </c>
      <c r="S247" s="17"/>
      <c r="T247" s="104"/>
      <c r="U247" s="105" t="s">
        <v>36</v>
      </c>
      <c r="X247" s="106">
        <v>0.032</v>
      </c>
      <c r="Y247" s="106">
        <f>$X$247*$K$247</f>
        <v>0.48</v>
      </c>
      <c r="Z247" s="106">
        <v>0</v>
      </c>
      <c r="AA247" s="107">
        <f>$Z$247*$K$247</f>
        <v>0</v>
      </c>
      <c r="AR247" s="68" t="s">
        <v>464</v>
      </c>
      <c r="AT247" s="68" t="s">
        <v>202</v>
      </c>
      <c r="AU247" s="68" t="s">
        <v>74</v>
      </c>
      <c r="AY247" s="6" t="s">
        <v>142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8" t="s">
        <v>16</v>
      </c>
      <c r="BK247" s="108">
        <f>ROUND($L$247*$K$247,2)</f>
        <v>0</v>
      </c>
      <c r="BL247" s="68" t="s">
        <v>326</v>
      </c>
      <c r="BM247" s="68" t="s">
        <v>1430</v>
      </c>
    </row>
    <row r="248" spans="2:65" s="6" customFormat="1" ht="27" customHeight="1">
      <c r="B248" s="17"/>
      <c r="C248" s="115" t="s">
        <v>467</v>
      </c>
      <c r="D248" s="115" t="s">
        <v>202</v>
      </c>
      <c r="E248" s="116" t="s">
        <v>1431</v>
      </c>
      <c r="F248" s="254" t="s">
        <v>1432</v>
      </c>
      <c r="G248" s="255"/>
      <c r="H248" s="255"/>
      <c r="I248" s="255"/>
      <c r="J248" s="115" t="s">
        <v>194</v>
      </c>
      <c r="K248" s="117">
        <v>0.081</v>
      </c>
      <c r="L248" s="256"/>
      <c r="M248" s="255"/>
      <c r="N248" s="256">
        <f>ROUND($L$248*$K$248,2)</f>
        <v>0</v>
      </c>
      <c r="O248" s="257"/>
      <c r="P248" s="257"/>
      <c r="Q248" s="257"/>
      <c r="R248" s="101" t="s">
        <v>147</v>
      </c>
      <c r="S248" s="17"/>
      <c r="T248" s="104"/>
      <c r="U248" s="105" t="s">
        <v>36</v>
      </c>
      <c r="X248" s="106">
        <v>1</v>
      </c>
      <c r="Y248" s="106">
        <f>$X$248*$K$248</f>
        <v>0.081</v>
      </c>
      <c r="Z248" s="106">
        <v>0</v>
      </c>
      <c r="AA248" s="107">
        <f>$Z$248*$K$248</f>
        <v>0</v>
      </c>
      <c r="AR248" s="68" t="s">
        <v>464</v>
      </c>
      <c r="AT248" s="68" t="s">
        <v>202</v>
      </c>
      <c r="AU248" s="68" t="s">
        <v>74</v>
      </c>
      <c r="AY248" s="68" t="s">
        <v>142</v>
      </c>
      <c r="BE248" s="108">
        <f>IF($U$248="základní",$N$248,0)</f>
        <v>0</v>
      </c>
      <c r="BF248" s="108">
        <f>IF($U$248="snížená",$N$248,0)</f>
        <v>0</v>
      </c>
      <c r="BG248" s="108">
        <f>IF($U$248="zákl. přenesená",$N$248,0)</f>
        <v>0</v>
      </c>
      <c r="BH248" s="108">
        <f>IF($U$248="sníž. přenesená",$N$248,0)</f>
        <v>0</v>
      </c>
      <c r="BI248" s="108">
        <f>IF($U$248="nulová",$N$248,0)</f>
        <v>0</v>
      </c>
      <c r="BJ248" s="68" t="s">
        <v>16</v>
      </c>
      <c r="BK248" s="108">
        <f>ROUND($L$248*$K$248,2)</f>
        <v>0</v>
      </c>
      <c r="BL248" s="68" t="s">
        <v>326</v>
      </c>
      <c r="BM248" s="68" t="s">
        <v>1433</v>
      </c>
    </row>
    <row r="249" spans="2:51" s="6" customFormat="1" ht="15.75" customHeight="1">
      <c r="B249" s="109"/>
      <c r="E249" s="110"/>
      <c r="F249" s="258" t="s">
        <v>1434</v>
      </c>
      <c r="G249" s="259"/>
      <c r="H249" s="259"/>
      <c r="I249" s="259"/>
      <c r="K249" s="112">
        <v>0.081</v>
      </c>
      <c r="S249" s="109"/>
      <c r="T249" s="113"/>
      <c r="AA249" s="114"/>
      <c r="AT249" s="111" t="s">
        <v>160</v>
      </c>
      <c r="AU249" s="111" t="s">
        <v>74</v>
      </c>
      <c r="AV249" s="111" t="s">
        <v>74</v>
      </c>
      <c r="AW249" s="111" t="s">
        <v>113</v>
      </c>
      <c r="AX249" s="111" t="s">
        <v>16</v>
      </c>
      <c r="AY249" s="111" t="s">
        <v>142</v>
      </c>
    </row>
    <row r="250" spans="2:63" s="90" customFormat="1" ht="30.75" customHeight="1">
      <c r="B250" s="91"/>
      <c r="D250" s="98" t="s">
        <v>1083</v>
      </c>
      <c r="N250" s="250">
        <f>$BK$250</f>
        <v>0</v>
      </c>
      <c r="O250" s="249"/>
      <c r="P250" s="249"/>
      <c r="Q250" s="249"/>
      <c r="S250" s="91"/>
      <c r="T250" s="94"/>
      <c r="W250" s="95">
        <f>$W$251</f>
        <v>0</v>
      </c>
      <c r="Y250" s="95">
        <f>$Y$251</f>
        <v>0.0069</v>
      </c>
      <c r="AA250" s="96">
        <f>$AA$251</f>
        <v>0</v>
      </c>
      <c r="AR250" s="93" t="s">
        <v>74</v>
      </c>
      <c r="AT250" s="93" t="s">
        <v>65</v>
      </c>
      <c r="AU250" s="93" t="s">
        <v>16</v>
      </c>
      <c r="AY250" s="93" t="s">
        <v>142</v>
      </c>
      <c r="BK250" s="97">
        <f>$BK$251</f>
        <v>0</v>
      </c>
    </row>
    <row r="251" spans="2:65" s="6" customFormat="1" ht="39" customHeight="1">
      <c r="B251" s="17"/>
      <c r="C251" s="99" t="s">
        <v>1435</v>
      </c>
      <c r="D251" s="99" t="s">
        <v>143</v>
      </c>
      <c r="E251" s="100" t="s">
        <v>1436</v>
      </c>
      <c r="F251" s="260" t="s">
        <v>1437</v>
      </c>
      <c r="G251" s="257"/>
      <c r="H251" s="257"/>
      <c r="I251" s="257"/>
      <c r="J251" s="102" t="s">
        <v>157</v>
      </c>
      <c r="K251" s="103">
        <v>30</v>
      </c>
      <c r="L251" s="261"/>
      <c r="M251" s="257"/>
      <c r="N251" s="261">
        <f>ROUND($L$251*$K$251,2)</f>
        <v>0</v>
      </c>
      <c r="O251" s="257"/>
      <c r="P251" s="257"/>
      <c r="Q251" s="257"/>
      <c r="R251" s="101" t="s">
        <v>147</v>
      </c>
      <c r="S251" s="17"/>
      <c r="T251" s="104"/>
      <c r="U251" s="105" t="s">
        <v>36</v>
      </c>
      <c r="X251" s="106">
        <v>0.00023</v>
      </c>
      <c r="Y251" s="106">
        <f>$X$251*$K$251</f>
        <v>0.0069</v>
      </c>
      <c r="Z251" s="106">
        <v>0</v>
      </c>
      <c r="AA251" s="107">
        <f>$Z$251*$K$251</f>
        <v>0</v>
      </c>
      <c r="AR251" s="68" t="s">
        <v>326</v>
      </c>
      <c r="AT251" s="68" t="s">
        <v>143</v>
      </c>
      <c r="AU251" s="68" t="s">
        <v>74</v>
      </c>
      <c r="AY251" s="6" t="s">
        <v>142</v>
      </c>
      <c r="BE251" s="108">
        <f>IF($U$251="základní",$N$251,0)</f>
        <v>0</v>
      </c>
      <c r="BF251" s="108">
        <f>IF($U$251="snížená",$N$251,0)</f>
        <v>0</v>
      </c>
      <c r="BG251" s="108">
        <f>IF($U$251="zákl. přenesená",$N$251,0)</f>
        <v>0</v>
      </c>
      <c r="BH251" s="108">
        <f>IF($U$251="sníž. přenesená",$N$251,0)</f>
        <v>0</v>
      </c>
      <c r="BI251" s="108">
        <f>IF($U$251="nulová",$N$251,0)</f>
        <v>0</v>
      </c>
      <c r="BJ251" s="68" t="s">
        <v>16</v>
      </c>
      <c r="BK251" s="108">
        <f>ROUND($L$251*$K$251,2)</f>
        <v>0</v>
      </c>
      <c r="BL251" s="68" t="s">
        <v>326</v>
      </c>
      <c r="BM251" s="68" t="s">
        <v>1438</v>
      </c>
    </row>
    <row r="252" spans="2:63" s="90" customFormat="1" ht="37.5" customHeight="1">
      <c r="B252" s="91"/>
      <c r="D252" s="92" t="s">
        <v>125</v>
      </c>
      <c r="N252" s="248">
        <f>$BK$252</f>
        <v>0</v>
      </c>
      <c r="O252" s="249"/>
      <c r="P252" s="249"/>
      <c r="Q252" s="249"/>
      <c r="S252" s="91"/>
      <c r="T252" s="94"/>
      <c r="W252" s="95">
        <f>$W$253</f>
        <v>0</v>
      </c>
      <c r="Y252" s="95">
        <f>$Y$253</f>
        <v>0</v>
      </c>
      <c r="AA252" s="96">
        <f>$AA$253</f>
        <v>0</v>
      </c>
      <c r="AR252" s="93" t="s">
        <v>432</v>
      </c>
      <c r="AT252" s="93" t="s">
        <v>65</v>
      </c>
      <c r="AU252" s="93" t="s">
        <v>66</v>
      </c>
      <c r="AY252" s="93" t="s">
        <v>142</v>
      </c>
      <c r="BK252" s="97">
        <f>$BK$253</f>
        <v>0</v>
      </c>
    </row>
    <row r="253" spans="2:63" s="90" customFormat="1" ht="21" customHeight="1">
      <c r="B253" s="91"/>
      <c r="D253" s="98" t="s">
        <v>126</v>
      </c>
      <c r="N253" s="250">
        <f>$BK$253</f>
        <v>0</v>
      </c>
      <c r="O253" s="249"/>
      <c r="P253" s="249"/>
      <c r="Q253" s="249"/>
      <c r="S253" s="91"/>
      <c r="T253" s="94"/>
      <c r="W253" s="95">
        <f>$W$254</f>
        <v>0</v>
      </c>
      <c r="Y253" s="95">
        <f>$Y$254</f>
        <v>0</v>
      </c>
      <c r="AA253" s="96">
        <f>$AA$254</f>
        <v>0</v>
      </c>
      <c r="AR253" s="93" t="s">
        <v>432</v>
      </c>
      <c r="AT253" s="93" t="s">
        <v>65</v>
      </c>
      <c r="AU253" s="93" t="s">
        <v>16</v>
      </c>
      <c r="AY253" s="93" t="s">
        <v>142</v>
      </c>
      <c r="BK253" s="97">
        <f>$BK$254</f>
        <v>0</v>
      </c>
    </row>
    <row r="254" spans="2:65" s="6" customFormat="1" ht="39" customHeight="1">
      <c r="B254" s="17"/>
      <c r="C254" s="102" t="s">
        <v>1439</v>
      </c>
      <c r="D254" s="102" t="s">
        <v>143</v>
      </c>
      <c r="E254" s="100" t="s">
        <v>1440</v>
      </c>
      <c r="F254" s="260" t="s">
        <v>1441</v>
      </c>
      <c r="G254" s="257"/>
      <c r="H254" s="257"/>
      <c r="I254" s="257"/>
      <c r="J254" s="102" t="s">
        <v>1442</v>
      </c>
      <c r="K254" s="103">
        <v>0.03</v>
      </c>
      <c r="L254" s="261"/>
      <c r="M254" s="257"/>
      <c r="N254" s="261">
        <f>ROUND($L$254*$K$254,2)</f>
        <v>0</v>
      </c>
      <c r="O254" s="257"/>
      <c r="P254" s="257"/>
      <c r="Q254" s="257"/>
      <c r="R254" s="101" t="s">
        <v>147</v>
      </c>
      <c r="S254" s="17"/>
      <c r="T254" s="104"/>
      <c r="U254" s="135" t="s">
        <v>36</v>
      </c>
      <c r="V254" s="125"/>
      <c r="W254" s="125"/>
      <c r="X254" s="136">
        <v>0</v>
      </c>
      <c r="Y254" s="136">
        <f>$X$254*$K$254</f>
        <v>0</v>
      </c>
      <c r="Z254" s="136">
        <v>0</v>
      </c>
      <c r="AA254" s="137">
        <f>$Z$254*$K$254</f>
        <v>0</v>
      </c>
      <c r="AR254" s="68" t="s">
        <v>1443</v>
      </c>
      <c r="AT254" s="68" t="s">
        <v>143</v>
      </c>
      <c r="AU254" s="68" t="s">
        <v>74</v>
      </c>
      <c r="AY254" s="68" t="s">
        <v>142</v>
      </c>
      <c r="BE254" s="108">
        <f>IF($U$254="základní",$N$254,0)</f>
        <v>0</v>
      </c>
      <c r="BF254" s="108">
        <f>IF($U$254="snížená",$N$254,0)</f>
        <v>0</v>
      </c>
      <c r="BG254" s="108">
        <f>IF($U$254="zákl. přenesená",$N$254,0)</f>
        <v>0</v>
      </c>
      <c r="BH254" s="108">
        <f>IF($U$254="sníž. přenesená",$N$254,0)</f>
        <v>0</v>
      </c>
      <c r="BI254" s="108">
        <f>IF($U$254="nulová",$N$254,0)</f>
        <v>0</v>
      </c>
      <c r="BJ254" s="68" t="s">
        <v>16</v>
      </c>
      <c r="BK254" s="108">
        <f>ROUND($L$254*$K$254,2)</f>
        <v>0</v>
      </c>
      <c r="BL254" s="68" t="s">
        <v>1443</v>
      </c>
      <c r="BM254" s="68" t="s">
        <v>1444</v>
      </c>
    </row>
    <row r="255" spans="2:19" s="6" customFormat="1" ht="7.5" customHeight="1">
      <c r="B255" s="3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17"/>
    </row>
    <row r="256" s="2" customFormat="1" ht="14.25" customHeight="1"/>
  </sheetData>
  <sheetProtection/>
  <mergeCells count="436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C80:R80"/>
    <mergeCell ref="F82:Q82"/>
    <mergeCell ref="F83:Q83"/>
    <mergeCell ref="M85:P85"/>
    <mergeCell ref="M87:Q87"/>
    <mergeCell ref="F90:I90"/>
    <mergeCell ref="L90:M90"/>
    <mergeCell ref="N90:Q90"/>
    <mergeCell ref="F94:I94"/>
    <mergeCell ref="L94:M94"/>
    <mergeCell ref="N94:Q94"/>
    <mergeCell ref="F95:I95"/>
    <mergeCell ref="F96:I96"/>
    <mergeCell ref="L96:M96"/>
    <mergeCell ref="N96:Q96"/>
    <mergeCell ref="F97:I97"/>
    <mergeCell ref="F98:I98"/>
    <mergeCell ref="L98:M98"/>
    <mergeCell ref="N98:Q98"/>
    <mergeCell ref="F99:I99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L105:M105"/>
    <mergeCell ref="N105:Q105"/>
    <mergeCell ref="F106:I106"/>
    <mergeCell ref="L106:M106"/>
    <mergeCell ref="N106:Q106"/>
    <mergeCell ref="F107:I107"/>
    <mergeCell ref="F108:I108"/>
    <mergeCell ref="L108:M108"/>
    <mergeCell ref="N108:Q108"/>
    <mergeCell ref="F109:I109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6:I116"/>
    <mergeCell ref="L116:M116"/>
    <mergeCell ref="N116:Q116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R127"/>
    <mergeCell ref="F128:I128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R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R147"/>
    <mergeCell ref="F148:I148"/>
    <mergeCell ref="L148:M148"/>
    <mergeCell ref="N148:Q148"/>
    <mergeCell ref="F149:R149"/>
    <mergeCell ref="F150:I150"/>
    <mergeCell ref="L150:M150"/>
    <mergeCell ref="N150:Q150"/>
    <mergeCell ref="F151:R151"/>
    <mergeCell ref="F152:I152"/>
    <mergeCell ref="F153:I153"/>
    <mergeCell ref="L153:M153"/>
    <mergeCell ref="N153:Q153"/>
    <mergeCell ref="F156:I156"/>
    <mergeCell ref="L156:M156"/>
    <mergeCell ref="N156:Q156"/>
    <mergeCell ref="F157:I157"/>
    <mergeCell ref="L157:M157"/>
    <mergeCell ref="N157:Q157"/>
    <mergeCell ref="F158:I158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R170"/>
    <mergeCell ref="F171:I171"/>
    <mergeCell ref="L171:M171"/>
    <mergeCell ref="N171:Q171"/>
    <mergeCell ref="F172:I172"/>
    <mergeCell ref="L172:M172"/>
    <mergeCell ref="N172:Q172"/>
    <mergeCell ref="F173:R173"/>
    <mergeCell ref="F174:I174"/>
    <mergeCell ref="F175:I175"/>
    <mergeCell ref="L175:M175"/>
    <mergeCell ref="N175:Q175"/>
    <mergeCell ref="F176:I176"/>
    <mergeCell ref="L176:M176"/>
    <mergeCell ref="N176:Q176"/>
    <mergeCell ref="F177:R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R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R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R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F251:I251"/>
    <mergeCell ref="L251:M251"/>
    <mergeCell ref="N251:Q251"/>
    <mergeCell ref="F254:I254"/>
    <mergeCell ref="L254:M254"/>
    <mergeCell ref="N254:Q254"/>
    <mergeCell ref="N91:Q91"/>
    <mergeCell ref="N92:Q92"/>
    <mergeCell ref="N93:Q93"/>
    <mergeCell ref="N110:Q110"/>
    <mergeCell ref="N115:Q115"/>
    <mergeCell ref="N129:Q129"/>
    <mergeCell ref="N134:Q134"/>
    <mergeCell ref="N217:Q217"/>
    <mergeCell ref="N220:Q220"/>
    <mergeCell ref="N136:Q136"/>
    <mergeCell ref="N154:Q154"/>
    <mergeCell ref="N155:Q155"/>
    <mergeCell ref="N159:Q159"/>
    <mergeCell ref="N161:Q161"/>
    <mergeCell ref="N165:Q165"/>
    <mergeCell ref="F192:R192"/>
    <mergeCell ref="F193:I193"/>
    <mergeCell ref="N225:Q225"/>
    <mergeCell ref="N250:Q250"/>
    <mergeCell ref="N252:Q252"/>
    <mergeCell ref="N253:Q253"/>
    <mergeCell ref="H1:K1"/>
    <mergeCell ref="S2:AC2"/>
    <mergeCell ref="N196:Q196"/>
    <mergeCell ref="N203:Q203"/>
    <mergeCell ref="N206:Q206"/>
    <mergeCell ref="N211:Q211"/>
  </mergeCells>
  <hyperlinks>
    <hyperlink ref="F1:G1" location="C2" tooltip="Krycí list soupisu" display="1) Krycí list soupisu"/>
    <hyperlink ref="H1:K1" location="C49" tooltip="Rekapitulace" display="2) Rekapitulace"/>
    <hyperlink ref="L1:M1" location="C9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PageLayoutView="0" workbookViewId="0" topLeftCell="A1">
      <pane ySplit="1" topLeftCell="A79" activePane="bottomLeft" state="frozen"/>
      <selection pane="topLeft" activeCell="A1" sqref="A1"/>
      <selection pane="bottomLeft" activeCell="L102" sqref="L10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103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1445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ROUNDUP($N$75,2)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ROUNDUP(SUM($BE$75:$BE$97),2)</f>
        <v>0</v>
      </c>
      <c r="I27" s="234"/>
      <c r="J27" s="234"/>
      <c r="M27" s="273">
        <f>ROUNDUP(SUM($BE$75:$BE$97)*$F$27,1)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ROUNDUP(SUM($BF$75:$BF$97),2)</f>
        <v>0</v>
      </c>
      <c r="I28" s="234"/>
      <c r="J28" s="234"/>
      <c r="M28" s="273">
        <f>ROUNDUP(SUM($BF$75:$BF$97)*$F$28,1)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ROUNDUP(SUM($BG$75:$BG$97),2)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ROUNDUP(SUM($BH$75:$BH$97),2)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ROUNDUP(SUM($BI$75:$BI$97),2)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VON - Vedlejší a ostatní náklady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ROUNDUP($N$75,2)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ROUNDUP($N$76,2)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ROUNDUP($N$77,2)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117</v>
      </c>
      <c r="N54" s="268">
        <f>ROUNDUP($N$85,2)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118</v>
      </c>
      <c r="N55" s="268">
        <f>ROUNDUP($N$89,2)</f>
        <v>0</v>
      </c>
      <c r="O55" s="267"/>
      <c r="P55" s="267"/>
      <c r="Q55" s="267"/>
      <c r="R55" s="81"/>
    </row>
    <row r="56" spans="2:18" s="55" customFormat="1" ht="25.5" customHeight="1">
      <c r="B56" s="75"/>
      <c r="D56" s="76" t="s">
        <v>125</v>
      </c>
      <c r="N56" s="266">
        <f>ROUNDUP($N$92,2)</f>
        <v>0</v>
      </c>
      <c r="O56" s="267"/>
      <c r="P56" s="267"/>
      <c r="Q56" s="267"/>
      <c r="R56" s="77"/>
    </row>
    <row r="57" spans="2:18" s="78" customFormat="1" ht="21" customHeight="1">
      <c r="B57" s="79"/>
      <c r="D57" s="80" t="s">
        <v>126</v>
      </c>
      <c r="N57" s="268">
        <f>ROUNDUP($N$93,2)</f>
        <v>0</v>
      </c>
      <c r="O57" s="267"/>
      <c r="P57" s="267"/>
      <c r="Q57" s="267"/>
      <c r="R57" s="81"/>
    </row>
    <row r="58" spans="2:18" s="6" customFormat="1" ht="22.5" customHeight="1">
      <c r="B58" s="17"/>
      <c r="R58" s="20"/>
    </row>
    <row r="59" spans="2:18" s="6" customFormat="1" ht="7.5" customHeight="1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</row>
    <row r="63" spans="2:19" s="6" customFormat="1" ht="7.5" customHeight="1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17"/>
    </row>
    <row r="64" spans="2:19" s="6" customFormat="1" ht="37.5" customHeight="1">
      <c r="B64" s="17"/>
      <c r="C64" s="233" t="s">
        <v>127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17"/>
    </row>
    <row r="65" spans="2:19" s="6" customFormat="1" ht="7.5" customHeight="1">
      <c r="B65" s="17"/>
      <c r="S65" s="17"/>
    </row>
    <row r="66" spans="2:19" s="6" customFormat="1" ht="15" customHeight="1">
      <c r="B66" s="17"/>
      <c r="C66" s="14" t="s">
        <v>13</v>
      </c>
      <c r="F66" s="269" t="str">
        <f>$F$6</f>
        <v>2/2015 - Revitalizace jihovýchodní části Kmochova ostrova v Kolíně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S66" s="17"/>
    </row>
    <row r="67" spans="2:19" s="6" customFormat="1" ht="15" customHeight="1">
      <c r="B67" s="17"/>
      <c r="C67" s="13" t="s">
        <v>106</v>
      </c>
      <c r="F67" s="235" t="str">
        <f>$F$7</f>
        <v>VON - Vedlejší a ostatní náklady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S67" s="17"/>
    </row>
    <row r="68" spans="2:19" s="6" customFormat="1" ht="7.5" customHeight="1">
      <c r="B68" s="17"/>
      <c r="S68" s="17"/>
    </row>
    <row r="69" spans="2:19" s="6" customFormat="1" ht="18.75" customHeight="1">
      <c r="B69" s="17"/>
      <c r="C69" s="14" t="s">
        <v>17</v>
      </c>
      <c r="F69" s="15" t="str">
        <f>$F$10</f>
        <v>Kolín</v>
      </c>
      <c r="K69" s="14" t="s">
        <v>19</v>
      </c>
      <c r="M69" s="270" t="str">
        <f>IF($O$10="","",$O$10)</f>
        <v>21.04.2015</v>
      </c>
      <c r="N69" s="234"/>
      <c r="O69" s="234"/>
      <c r="P69" s="234"/>
      <c r="S69" s="17"/>
    </row>
    <row r="70" spans="2:19" s="6" customFormat="1" ht="7.5" customHeight="1">
      <c r="B70" s="17"/>
      <c r="S70" s="17"/>
    </row>
    <row r="71" spans="2:19" s="6" customFormat="1" ht="15.75" customHeight="1">
      <c r="B71" s="17"/>
      <c r="C71" s="14" t="s">
        <v>23</v>
      </c>
      <c r="F71" s="15" t="str">
        <f>$E$13</f>
        <v>Město Kolín</v>
      </c>
      <c r="K71" s="14" t="s">
        <v>29</v>
      </c>
      <c r="M71" s="236" t="str">
        <f>$E$19</f>
        <v>Ing. arch. Martin Jirovský</v>
      </c>
      <c r="N71" s="234"/>
      <c r="O71" s="234"/>
      <c r="P71" s="234"/>
      <c r="Q71" s="234"/>
      <c r="S71" s="17"/>
    </row>
    <row r="72" spans="2:19" s="6" customFormat="1" ht="15" customHeight="1">
      <c r="B72" s="17"/>
      <c r="C72" s="14" t="s">
        <v>27</v>
      </c>
      <c r="F72" s="15" t="str">
        <f>IF($E$16="","",$E$16)</f>
        <v> </v>
      </c>
      <c r="S72" s="17"/>
    </row>
    <row r="73" spans="2:19" s="6" customFormat="1" ht="11.25" customHeight="1">
      <c r="B73" s="17"/>
      <c r="S73" s="17"/>
    </row>
    <row r="74" spans="2:27" s="82" customFormat="1" ht="30" customHeight="1">
      <c r="B74" s="83"/>
      <c r="C74" s="84" t="s">
        <v>128</v>
      </c>
      <c r="D74" s="85" t="s">
        <v>51</v>
      </c>
      <c r="E74" s="85" t="s">
        <v>47</v>
      </c>
      <c r="F74" s="264" t="s">
        <v>129</v>
      </c>
      <c r="G74" s="265"/>
      <c r="H74" s="265"/>
      <c r="I74" s="265"/>
      <c r="J74" s="85" t="s">
        <v>130</v>
      </c>
      <c r="K74" s="85" t="s">
        <v>131</v>
      </c>
      <c r="L74" s="264" t="s">
        <v>132</v>
      </c>
      <c r="M74" s="265"/>
      <c r="N74" s="264" t="s">
        <v>133</v>
      </c>
      <c r="O74" s="265"/>
      <c r="P74" s="265"/>
      <c r="Q74" s="265"/>
      <c r="R74" s="86" t="s">
        <v>134</v>
      </c>
      <c r="S74" s="83"/>
      <c r="T74" s="44" t="s">
        <v>135</v>
      </c>
      <c r="U74" s="45" t="s">
        <v>35</v>
      </c>
      <c r="V74" s="45" t="s">
        <v>136</v>
      </c>
      <c r="W74" s="45" t="s">
        <v>137</v>
      </c>
      <c r="X74" s="45" t="s">
        <v>138</v>
      </c>
      <c r="Y74" s="45" t="s">
        <v>139</v>
      </c>
      <c r="Z74" s="45" t="s">
        <v>140</v>
      </c>
      <c r="AA74" s="46" t="s">
        <v>141</v>
      </c>
    </row>
    <row r="75" spans="2:63" s="6" customFormat="1" ht="30" customHeight="1">
      <c r="B75" s="17"/>
      <c r="C75" s="49" t="s">
        <v>112</v>
      </c>
      <c r="N75" s="253">
        <f>$BK$75</f>
        <v>0</v>
      </c>
      <c r="O75" s="234"/>
      <c r="P75" s="234"/>
      <c r="Q75" s="234"/>
      <c r="S75" s="17"/>
      <c r="T75" s="48"/>
      <c r="U75" s="39"/>
      <c r="V75" s="39"/>
      <c r="W75" s="87">
        <f>$W$76+$W$92</f>
        <v>0</v>
      </c>
      <c r="X75" s="39"/>
      <c r="Y75" s="87">
        <f>$Y$76+$Y$92</f>
        <v>14.4651</v>
      </c>
      <c r="Z75" s="39"/>
      <c r="AA75" s="88">
        <f>$AA$76+$AA$92</f>
        <v>0</v>
      </c>
      <c r="AT75" s="6" t="s">
        <v>65</v>
      </c>
      <c r="AU75" s="6" t="s">
        <v>113</v>
      </c>
      <c r="BK75" s="89">
        <f>$BK$76+$BK$92</f>
        <v>0</v>
      </c>
    </row>
    <row r="76" spans="2:63" s="90" customFormat="1" ht="37.5" customHeight="1">
      <c r="B76" s="91"/>
      <c r="D76" s="92" t="s">
        <v>114</v>
      </c>
      <c r="N76" s="248">
        <f>$BK$76</f>
        <v>0</v>
      </c>
      <c r="O76" s="249"/>
      <c r="P76" s="249"/>
      <c r="Q76" s="249"/>
      <c r="S76" s="91"/>
      <c r="T76" s="94"/>
      <c r="W76" s="95">
        <f>$W$77+$W$85+$W$89</f>
        <v>0</v>
      </c>
      <c r="Y76" s="95">
        <f>$Y$77+$Y$85+$Y$89</f>
        <v>14.4651</v>
      </c>
      <c r="AA76" s="96">
        <f>$AA$77+$AA$85+$AA$89</f>
        <v>0</v>
      </c>
      <c r="AR76" s="93" t="s">
        <v>16</v>
      </c>
      <c r="AT76" s="93" t="s">
        <v>65</v>
      </c>
      <c r="AU76" s="93" t="s">
        <v>66</v>
      </c>
      <c r="AY76" s="93" t="s">
        <v>142</v>
      </c>
      <c r="BK76" s="97">
        <f>$BK$77+$BK$85+$BK$89</f>
        <v>0</v>
      </c>
    </row>
    <row r="77" spans="2:63" s="90" customFormat="1" ht="21" customHeight="1">
      <c r="B77" s="91"/>
      <c r="D77" s="98" t="s">
        <v>115</v>
      </c>
      <c r="N77" s="250">
        <f>$BK$77</f>
        <v>0</v>
      </c>
      <c r="O77" s="249"/>
      <c r="P77" s="249"/>
      <c r="Q77" s="249"/>
      <c r="S77" s="91"/>
      <c r="T77" s="94"/>
      <c r="W77" s="95">
        <f>SUM($W$78:$W$84)</f>
        <v>0</v>
      </c>
      <c r="Y77" s="95">
        <f>SUM($Y$78:$Y$84)</f>
        <v>0.0009000000000000001</v>
      </c>
      <c r="AA77" s="96">
        <f>SUM($AA$78:$AA$84)</f>
        <v>0</v>
      </c>
      <c r="AR77" s="93" t="s">
        <v>16</v>
      </c>
      <c r="AT77" s="93" t="s">
        <v>65</v>
      </c>
      <c r="AU77" s="93" t="s">
        <v>16</v>
      </c>
      <c r="AY77" s="93" t="s">
        <v>142</v>
      </c>
      <c r="BK77" s="97">
        <f>SUM($BK$78:$BK$84)</f>
        <v>0</v>
      </c>
    </row>
    <row r="78" spans="2:65" s="6" customFormat="1" ht="39" customHeight="1">
      <c r="B78" s="17"/>
      <c r="C78" s="99" t="s">
        <v>432</v>
      </c>
      <c r="D78" s="99" t="s">
        <v>143</v>
      </c>
      <c r="E78" s="100" t="s">
        <v>173</v>
      </c>
      <c r="F78" s="260" t="s">
        <v>174</v>
      </c>
      <c r="G78" s="257"/>
      <c r="H78" s="257"/>
      <c r="I78" s="257"/>
      <c r="J78" s="102" t="s">
        <v>164</v>
      </c>
      <c r="K78" s="103">
        <v>36</v>
      </c>
      <c r="L78" s="261"/>
      <c r="M78" s="257"/>
      <c r="N78" s="261">
        <f>ROUND($L$78*$K$78,2)</f>
        <v>0</v>
      </c>
      <c r="O78" s="257"/>
      <c r="P78" s="257"/>
      <c r="Q78" s="257"/>
      <c r="R78" s="101" t="s">
        <v>147</v>
      </c>
      <c r="S78" s="17"/>
      <c r="T78" s="104"/>
      <c r="U78" s="105" t="s">
        <v>36</v>
      </c>
      <c r="X78" s="106">
        <v>0</v>
      </c>
      <c r="Y78" s="106">
        <f>$X$78*$K$78</f>
        <v>0</v>
      </c>
      <c r="Z78" s="106">
        <v>0</v>
      </c>
      <c r="AA78" s="107">
        <f>$Z$78*$K$78</f>
        <v>0</v>
      </c>
      <c r="AR78" s="68" t="s">
        <v>148</v>
      </c>
      <c r="AT78" s="68" t="s">
        <v>143</v>
      </c>
      <c r="AU78" s="68" t="s">
        <v>74</v>
      </c>
      <c r="AY78" s="6" t="s">
        <v>142</v>
      </c>
      <c r="BE78" s="108">
        <f>IF($U$78="základní",$N$78,0)</f>
        <v>0</v>
      </c>
      <c r="BF78" s="108">
        <f>IF($U$78="snížená",$N$78,0)</f>
        <v>0</v>
      </c>
      <c r="BG78" s="108">
        <f>IF($U$78="zákl. přenesená",$N$78,0)</f>
        <v>0</v>
      </c>
      <c r="BH78" s="108">
        <f>IF($U$78="sníž. přenesená",$N$78,0)</f>
        <v>0</v>
      </c>
      <c r="BI78" s="108">
        <f>IF($U$78="nulová",$N$78,0)</f>
        <v>0</v>
      </c>
      <c r="BJ78" s="68" t="s">
        <v>16</v>
      </c>
      <c r="BK78" s="108">
        <f>ROUND($L$78*$K$78,2)</f>
        <v>0</v>
      </c>
      <c r="BL78" s="68" t="s">
        <v>148</v>
      </c>
      <c r="BM78" s="68" t="s">
        <v>1446</v>
      </c>
    </row>
    <row r="79" spans="2:51" s="6" customFormat="1" ht="15.75" customHeight="1">
      <c r="B79" s="109"/>
      <c r="E79" s="110"/>
      <c r="F79" s="258" t="s">
        <v>1447</v>
      </c>
      <c r="G79" s="259"/>
      <c r="H79" s="259"/>
      <c r="I79" s="259"/>
      <c r="K79" s="112">
        <v>36</v>
      </c>
      <c r="S79" s="109"/>
      <c r="T79" s="113"/>
      <c r="AA79" s="114"/>
      <c r="AT79" s="111" t="s">
        <v>160</v>
      </c>
      <c r="AU79" s="111" t="s">
        <v>74</v>
      </c>
      <c r="AV79" s="111" t="s">
        <v>74</v>
      </c>
      <c r="AW79" s="111" t="s">
        <v>113</v>
      </c>
      <c r="AX79" s="111" t="s">
        <v>16</v>
      </c>
      <c r="AY79" s="111" t="s">
        <v>142</v>
      </c>
    </row>
    <row r="80" spans="2:65" s="6" customFormat="1" ht="39" customHeight="1">
      <c r="B80" s="17"/>
      <c r="C80" s="99" t="s">
        <v>394</v>
      </c>
      <c r="D80" s="99" t="s">
        <v>143</v>
      </c>
      <c r="E80" s="100" t="s">
        <v>198</v>
      </c>
      <c r="F80" s="260" t="s">
        <v>199</v>
      </c>
      <c r="G80" s="257"/>
      <c r="H80" s="257"/>
      <c r="I80" s="257"/>
      <c r="J80" s="102" t="s">
        <v>164</v>
      </c>
      <c r="K80" s="103">
        <v>36</v>
      </c>
      <c r="L80" s="261"/>
      <c r="M80" s="257"/>
      <c r="N80" s="261">
        <f>ROUND($L$80*$K$80,2)</f>
        <v>0</v>
      </c>
      <c r="O80" s="257"/>
      <c r="P80" s="257"/>
      <c r="Q80" s="257"/>
      <c r="R80" s="101" t="s">
        <v>147</v>
      </c>
      <c r="S80" s="17"/>
      <c r="T80" s="104"/>
      <c r="U80" s="105" t="s">
        <v>36</v>
      </c>
      <c r="X80" s="106">
        <v>0</v>
      </c>
      <c r="Y80" s="106">
        <f>$X$80*$K$80</f>
        <v>0</v>
      </c>
      <c r="Z80" s="106">
        <v>0</v>
      </c>
      <c r="AA80" s="107">
        <f>$Z$80*$K$80</f>
        <v>0</v>
      </c>
      <c r="AR80" s="68" t="s">
        <v>148</v>
      </c>
      <c r="AT80" s="68" t="s">
        <v>143</v>
      </c>
      <c r="AU80" s="68" t="s">
        <v>74</v>
      </c>
      <c r="AY80" s="6" t="s">
        <v>142</v>
      </c>
      <c r="BE80" s="108">
        <f>IF($U$80="základní",$N$80,0)</f>
        <v>0</v>
      </c>
      <c r="BF80" s="108">
        <f>IF($U$80="snížená",$N$80,0)</f>
        <v>0</v>
      </c>
      <c r="BG80" s="108">
        <f>IF($U$80="zákl. přenesená",$N$80,0)</f>
        <v>0</v>
      </c>
      <c r="BH80" s="108">
        <f>IF($U$80="sníž. přenesená",$N$80,0)</f>
        <v>0</v>
      </c>
      <c r="BI80" s="108">
        <f>IF($U$80="nulová",$N$80,0)</f>
        <v>0</v>
      </c>
      <c r="BJ80" s="68" t="s">
        <v>16</v>
      </c>
      <c r="BK80" s="108">
        <f>ROUND($L$80*$K$80,2)</f>
        <v>0</v>
      </c>
      <c r="BL80" s="68" t="s">
        <v>148</v>
      </c>
      <c r="BM80" s="68" t="s">
        <v>1448</v>
      </c>
    </row>
    <row r="81" spans="2:65" s="6" customFormat="1" ht="39" customHeight="1">
      <c r="B81" s="17"/>
      <c r="C81" s="102" t="s">
        <v>205</v>
      </c>
      <c r="D81" s="102" t="s">
        <v>143</v>
      </c>
      <c r="E81" s="100" t="s">
        <v>507</v>
      </c>
      <c r="F81" s="260" t="s">
        <v>508</v>
      </c>
      <c r="G81" s="257"/>
      <c r="H81" s="257"/>
      <c r="I81" s="257"/>
      <c r="J81" s="102" t="s">
        <v>146</v>
      </c>
      <c r="K81" s="103">
        <v>36</v>
      </c>
      <c r="L81" s="261"/>
      <c r="M81" s="257"/>
      <c r="N81" s="261">
        <f>ROUND($L$81*$K$81,2)</f>
        <v>0</v>
      </c>
      <c r="O81" s="257"/>
      <c r="P81" s="257"/>
      <c r="Q81" s="257"/>
      <c r="R81" s="101" t="s">
        <v>147</v>
      </c>
      <c r="S81" s="17"/>
      <c r="T81" s="104"/>
      <c r="U81" s="105" t="s">
        <v>36</v>
      </c>
      <c r="X81" s="106">
        <v>0</v>
      </c>
      <c r="Y81" s="106">
        <f>$X$81*$K$81</f>
        <v>0</v>
      </c>
      <c r="Z81" s="106">
        <v>0</v>
      </c>
      <c r="AA81" s="107">
        <f>$Z$81*$K$81</f>
        <v>0</v>
      </c>
      <c r="AR81" s="68" t="s">
        <v>148</v>
      </c>
      <c r="AT81" s="68" t="s">
        <v>143</v>
      </c>
      <c r="AU81" s="68" t="s">
        <v>74</v>
      </c>
      <c r="AY81" s="68" t="s">
        <v>142</v>
      </c>
      <c r="BE81" s="108">
        <f>IF($U$81="základní",$N$81,0)</f>
        <v>0</v>
      </c>
      <c r="BF81" s="108">
        <f>IF($U$81="snížená",$N$81,0)</f>
        <v>0</v>
      </c>
      <c r="BG81" s="108">
        <f>IF($U$81="zákl. přenesená",$N$81,0)</f>
        <v>0</v>
      </c>
      <c r="BH81" s="108">
        <f>IF($U$81="sníž. přenesená",$N$81,0)</f>
        <v>0</v>
      </c>
      <c r="BI81" s="108">
        <f>IF($U$81="nulová",$N$81,0)</f>
        <v>0</v>
      </c>
      <c r="BJ81" s="68" t="s">
        <v>16</v>
      </c>
      <c r="BK81" s="108">
        <f>ROUND($L$81*$K$81,2)</f>
        <v>0</v>
      </c>
      <c r="BL81" s="68" t="s">
        <v>148</v>
      </c>
      <c r="BM81" s="68" t="s">
        <v>1449</v>
      </c>
    </row>
    <row r="82" spans="2:51" s="6" customFormat="1" ht="15.75" customHeight="1">
      <c r="B82" s="109"/>
      <c r="E82" s="110"/>
      <c r="F82" s="258" t="s">
        <v>1450</v>
      </c>
      <c r="G82" s="259"/>
      <c r="H82" s="259"/>
      <c r="I82" s="259"/>
      <c r="K82" s="112">
        <v>36</v>
      </c>
      <c r="S82" s="109"/>
      <c r="T82" s="113"/>
      <c r="AA82" s="114"/>
      <c r="AT82" s="111" t="s">
        <v>160</v>
      </c>
      <c r="AU82" s="111" t="s">
        <v>74</v>
      </c>
      <c r="AV82" s="111" t="s">
        <v>74</v>
      </c>
      <c r="AW82" s="111" t="s">
        <v>113</v>
      </c>
      <c r="AX82" s="111" t="s">
        <v>16</v>
      </c>
      <c r="AY82" s="111" t="s">
        <v>142</v>
      </c>
    </row>
    <row r="83" spans="2:65" s="6" customFormat="1" ht="27" customHeight="1">
      <c r="B83" s="17"/>
      <c r="C83" s="123" t="s">
        <v>404</v>
      </c>
      <c r="D83" s="123" t="s">
        <v>202</v>
      </c>
      <c r="E83" s="116" t="s">
        <v>227</v>
      </c>
      <c r="F83" s="254" t="s">
        <v>228</v>
      </c>
      <c r="G83" s="255"/>
      <c r="H83" s="255"/>
      <c r="I83" s="255"/>
      <c r="J83" s="115" t="s">
        <v>229</v>
      </c>
      <c r="K83" s="117">
        <v>0.9</v>
      </c>
      <c r="L83" s="256"/>
      <c r="M83" s="255"/>
      <c r="N83" s="256">
        <f>ROUND($L$83*$K$83,2)</f>
        <v>0</v>
      </c>
      <c r="O83" s="257"/>
      <c r="P83" s="257"/>
      <c r="Q83" s="257"/>
      <c r="R83" s="101" t="s">
        <v>147</v>
      </c>
      <c r="S83" s="17"/>
      <c r="T83" s="104"/>
      <c r="U83" s="105" t="s">
        <v>36</v>
      </c>
      <c r="X83" s="106">
        <v>0.001</v>
      </c>
      <c r="Y83" s="106">
        <f>$X$83*$K$83</f>
        <v>0.0009000000000000001</v>
      </c>
      <c r="Z83" s="106">
        <v>0</v>
      </c>
      <c r="AA83" s="107">
        <f>$Z$83*$K$83</f>
        <v>0</v>
      </c>
      <c r="AR83" s="68" t="s">
        <v>205</v>
      </c>
      <c r="AT83" s="68" t="s">
        <v>202</v>
      </c>
      <c r="AU83" s="68" t="s">
        <v>74</v>
      </c>
      <c r="AY83" s="6" t="s">
        <v>142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16</v>
      </c>
      <c r="BK83" s="108">
        <f>ROUND($L$83*$K$83,2)</f>
        <v>0</v>
      </c>
      <c r="BL83" s="68" t="s">
        <v>148</v>
      </c>
      <c r="BM83" s="68" t="s">
        <v>1451</v>
      </c>
    </row>
    <row r="84" spans="2:51" s="6" customFormat="1" ht="15.75" customHeight="1">
      <c r="B84" s="109"/>
      <c r="F84" s="258" t="s">
        <v>1452</v>
      </c>
      <c r="G84" s="259"/>
      <c r="H84" s="259"/>
      <c r="I84" s="259"/>
      <c r="K84" s="112">
        <v>0.9</v>
      </c>
      <c r="S84" s="109"/>
      <c r="T84" s="113"/>
      <c r="AA84" s="114"/>
      <c r="AT84" s="111" t="s">
        <v>160</v>
      </c>
      <c r="AU84" s="111" t="s">
        <v>74</v>
      </c>
      <c r="AV84" s="111" t="s">
        <v>74</v>
      </c>
      <c r="AW84" s="111" t="s">
        <v>66</v>
      </c>
      <c r="AX84" s="111" t="s">
        <v>16</v>
      </c>
      <c r="AY84" s="111" t="s">
        <v>142</v>
      </c>
    </row>
    <row r="85" spans="2:63" s="90" customFormat="1" ht="30.75" customHeight="1">
      <c r="B85" s="91"/>
      <c r="D85" s="98" t="s">
        <v>117</v>
      </c>
      <c r="N85" s="250">
        <f>$BK$85</f>
        <v>0</v>
      </c>
      <c r="O85" s="249"/>
      <c r="P85" s="249"/>
      <c r="Q85" s="249"/>
      <c r="S85" s="91"/>
      <c r="T85" s="94"/>
      <c r="W85" s="95">
        <f>SUM($W$86:$W$88)</f>
        <v>0</v>
      </c>
      <c r="Y85" s="95">
        <f>SUM($Y$86:$Y$88)</f>
        <v>0.0642</v>
      </c>
      <c r="AA85" s="96">
        <f>SUM($AA$86:$AA$88)</f>
        <v>0</v>
      </c>
      <c r="AR85" s="93" t="s">
        <v>16</v>
      </c>
      <c r="AT85" s="93" t="s">
        <v>65</v>
      </c>
      <c r="AU85" s="93" t="s">
        <v>16</v>
      </c>
      <c r="AY85" s="93" t="s">
        <v>142</v>
      </c>
      <c r="BK85" s="97">
        <f>SUM($BK$86:$BK$88)</f>
        <v>0</v>
      </c>
    </row>
    <row r="86" spans="2:65" s="6" customFormat="1" ht="15.75" customHeight="1">
      <c r="B86" s="17"/>
      <c r="C86" s="99" t="s">
        <v>16</v>
      </c>
      <c r="D86" s="99" t="s">
        <v>143</v>
      </c>
      <c r="E86" s="100" t="s">
        <v>1453</v>
      </c>
      <c r="F86" s="260" t="s">
        <v>1454</v>
      </c>
      <c r="G86" s="257"/>
      <c r="H86" s="257"/>
      <c r="I86" s="257"/>
      <c r="J86" s="102" t="s">
        <v>157</v>
      </c>
      <c r="K86" s="103">
        <v>60</v>
      </c>
      <c r="L86" s="261"/>
      <c r="M86" s="257"/>
      <c r="N86" s="261">
        <f>ROUND($L$86*$K$86,2)</f>
        <v>0</v>
      </c>
      <c r="O86" s="257"/>
      <c r="P86" s="257"/>
      <c r="Q86" s="257"/>
      <c r="R86" s="101" t="s">
        <v>147</v>
      </c>
      <c r="S86" s="17"/>
      <c r="T86" s="104"/>
      <c r="U86" s="105" t="s">
        <v>36</v>
      </c>
      <c r="X86" s="106">
        <v>0.00107</v>
      </c>
      <c r="Y86" s="106">
        <f>$X$86*$K$86</f>
        <v>0.0642</v>
      </c>
      <c r="Z86" s="106">
        <v>0</v>
      </c>
      <c r="AA86" s="107">
        <f>$Z$86*$K$86</f>
        <v>0</v>
      </c>
      <c r="AR86" s="68" t="s">
        <v>148</v>
      </c>
      <c r="AT86" s="68" t="s">
        <v>143</v>
      </c>
      <c r="AU86" s="68" t="s">
        <v>74</v>
      </c>
      <c r="AY86" s="6" t="s">
        <v>142</v>
      </c>
      <c r="BE86" s="108">
        <f>IF($U$86="základní",$N$86,0)</f>
        <v>0</v>
      </c>
      <c r="BF86" s="108">
        <f>IF($U$86="snížená",$N$86,0)</f>
        <v>0</v>
      </c>
      <c r="BG86" s="108">
        <f>IF($U$86="zákl. přenesená",$N$86,0)</f>
        <v>0</v>
      </c>
      <c r="BH86" s="108">
        <f>IF($U$86="sníž. přenesená",$N$86,0)</f>
        <v>0</v>
      </c>
      <c r="BI86" s="108">
        <f>IF($U$86="nulová",$N$86,0)</f>
        <v>0</v>
      </c>
      <c r="BJ86" s="68" t="s">
        <v>16</v>
      </c>
      <c r="BK86" s="108">
        <f>ROUND($L$86*$K$86,2)</f>
        <v>0</v>
      </c>
      <c r="BL86" s="68" t="s">
        <v>148</v>
      </c>
      <c r="BM86" s="68" t="s">
        <v>1455</v>
      </c>
    </row>
    <row r="87" spans="2:51" s="6" customFormat="1" ht="15.75" customHeight="1">
      <c r="B87" s="109"/>
      <c r="E87" s="110"/>
      <c r="F87" s="258" t="s">
        <v>1456</v>
      </c>
      <c r="G87" s="259"/>
      <c r="H87" s="259"/>
      <c r="I87" s="259"/>
      <c r="K87" s="112">
        <v>30</v>
      </c>
      <c r="S87" s="109"/>
      <c r="T87" s="113"/>
      <c r="AA87" s="114"/>
      <c r="AT87" s="111" t="s">
        <v>160</v>
      </c>
      <c r="AU87" s="111" t="s">
        <v>74</v>
      </c>
      <c r="AV87" s="111" t="s">
        <v>74</v>
      </c>
      <c r="AW87" s="111" t="s">
        <v>113</v>
      </c>
      <c r="AX87" s="111" t="s">
        <v>66</v>
      </c>
      <c r="AY87" s="111" t="s">
        <v>142</v>
      </c>
    </row>
    <row r="88" spans="2:51" s="6" customFormat="1" ht="15.75" customHeight="1">
      <c r="B88" s="109"/>
      <c r="E88" s="111"/>
      <c r="F88" s="258" t="s">
        <v>1457</v>
      </c>
      <c r="G88" s="259"/>
      <c r="H88" s="259"/>
      <c r="I88" s="259"/>
      <c r="K88" s="112">
        <v>30</v>
      </c>
      <c r="S88" s="109"/>
      <c r="T88" s="113"/>
      <c r="AA88" s="114"/>
      <c r="AT88" s="111" t="s">
        <v>160</v>
      </c>
      <c r="AU88" s="111" t="s">
        <v>74</v>
      </c>
      <c r="AV88" s="111" t="s">
        <v>74</v>
      </c>
      <c r="AW88" s="111" t="s">
        <v>113</v>
      </c>
      <c r="AX88" s="111" t="s">
        <v>66</v>
      </c>
      <c r="AY88" s="111" t="s">
        <v>142</v>
      </c>
    </row>
    <row r="89" spans="2:63" s="90" customFormat="1" ht="30.75" customHeight="1">
      <c r="B89" s="91"/>
      <c r="D89" s="98" t="s">
        <v>118</v>
      </c>
      <c r="N89" s="250">
        <f>$BK$89</f>
        <v>0</v>
      </c>
      <c r="O89" s="249"/>
      <c r="P89" s="249"/>
      <c r="Q89" s="249"/>
      <c r="S89" s="91"/>
      <c r="T89" s="94"/>
      <c r="W89" s="95">
        <f>SUM($W$90:$W$91)</f>
        <v>0</v>
      </c>
      <c r="Y89" s="95">
        <f>SUM($Y$90:$Y$91)</f>
        <v>14.4</v>
      </c>
      <c r="AA89" s="96">
        <f>SUM($AA$90:$AA$91)</f>
        <v>0</v>
      </c>
      <c r="AR89" s="93" t="s">
        <v>16</v>
      </c>
      <c r="AT89" s="93" t="s">
        <v>65</v>
      </c>
      <c r="AU89" s="93" t="s">
        <v>16</v>
      </c>
      <c r="AY89" s="93" t="s">
        <v>142</v>
      </c>
      <c r="BK89" s="97">
        <f>SUM($BK$90:$BK$91)</f>
        <v>0</v>
      </c>
    </row>
    <row r="90" spans="2:65" s="6" customFormat="1" ht="27" customHeight="1">
      <c r="B90" s="17"/>
      <c r="C90" s="99" t="s">
        <v>425</v>
      </c>
      <c r="D90" s="99" t="s">
        <v>143</v>
      </c>
      <c r="E90" s="100" t="s">
        <v>1458</v>
      </c>
      <c r="F90" s="260" t="s">
        <v>1459</v>
      </c>
      <c r="G90" s="257"/>
      <c r="H90" s="257"/>
      <c r="I90" s="257"/>
      <c r="J90" s="102" t="s">
        <v>146</v>
      </c>
      <c r="K90" s="103">
        <v>36</v>
      </c>
      <c r="L90" s="261"/>
      <c r="M90" s="257"/>
      <c r="N90" s="261">
        <f>ROUND($L$90*$K$90,2)</f>
        <v>0</v>
      </c>
      <c r="O90" s="257"/>
      <c r="P90" s="257"/>
      <c r="Q90" s="257"/>
      <c r="R90" s="101" t="s">
        <v>147</v>
      </c>
      <c r="S90" s="17"/>
      <c r="T90" s="104"/>
      <c r="U90" s="105" t="s">
        <v>36</v>
      </c>
      <c r="X90" s="106">
        <v>0.4</v>
      </c>
      <c r="Y90" s="106">
        <f>$X$90*$K$90</f>
        <v>14.4</v>
      </c>
      <c r="Z90" s="106">
        <v>0</v>
      </c>
      <c r="AA90" s="107">
        <f>$Z$90*$K$90</f>
        <v>0</v>
      </c>
      <c r="AR90" s="68" t="s">
        <v>148</v>
      </c>
      <c r="AT90" s="68" t="s">
        <v>143</v>
      </c>
      <c r="AU90" s="68" t="s">
        <v>74</v>
      </c>
      <c r="AY90" s="6" t="s">
        <v>142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16</v>
      </c>
      <c r="BK90" s="108">
        <f>ROUND($L$90*$K$90,2)</f>
        <v>0</v>
      </c>
      <c r="BL90" s="68" t="s">
        <v>148</v>
      </c>
      <c r="BM90" s="68" t="s">
        <v>1460</v>
      </c>
    </row>
    <row r="91" spans="2:51" s="6" customFormat="1" ht="15.75" customHeight="1">
      <c r="B91" s="109"/>
      <c r="E91" s="110"/>
      <c r="F91" s="258" t="s">
        <v>1461</v>
      </c>
      <c r="G91" s="259"/>
      <c r="H91" s="259"/>
      <c r="I91" s="259"/>
      <c r="K91" s="112">
        <v>36</v>
      </c>
      <c r="S91" s="109"/>
      <c r="T91" s="113"/>
      <c r="AA91" s="114"/>
      <c r="AT91" s="111" t="s">
        <v>160</v>
      </c>
      <c r="AU91" s="111" t="s">
        <v>74</v>
      </c>
      <c r="AV91" s="111" t="s">
        <v>74</v>
      </c>
      <c r="AW91" s="111" t="s">
        <v>113</v>
      </c>
      <c r="AX91" s="111" t="s">
        <v>16</v>
      </c>
      <c r="AY91" s="111" t="s">
        <v>142</v>
      </c>
    </row>
    <row r="92" spans="2:63" s="90" customFormat="1" ht="37.5" customHeight="1">
      <c r="B92" s="91"/>
      <c r="D92" s="92" t="s">
        <v>125</v>
      </c>
      <c r="N92" s="248">
        <f>$BK$92</f>
        <v>0</v>
      </c>
      <c r="O92" s="249"/>
      <c r="P92" s="249"/>
      <c r="Q92" s="249"/>
      <c r="S92" s="91"/>
      <c r="T92" s="94"/>
      <c r="W92" s="95">
        <f>$W$93</f>
        <v>0</v>
      </c>
      <c r="Y92" s="95">
        <f>$Y$93</f>
        <v>0</v>
      </c>
      <c r="AA92" s="96">
        <f>$AA$93</f>
        <v>0</v>
      </c>
      <c r="AR92" s="93" t="s">
        <v>432</v>
      </c>
      <c r="AT92" s="93" t="s">
        <v>65</v>
      </c>
      <c r="AU92" s="93" t="s">
        <v>66</v>
      </c>
      <c r="AY92" s="93" t="s">
        <v>142</v>
      </c>
      <c r="BK92" s="97">
        <f>$BK$93</f>
        <v>0</v>
      </c>
    </row>
    <row r="93" spans="2:63" s="90" customFormat="1" ht="21" customHeight="1">
      <c r="B93" s="91"/>
      <c r="D93" s="98" t="s">
        <v>126</v>
      </c>
      <c r="N93" s="250">
        <f>$BK$93</f>
        <v>0</v>
      </c>
      <c r="O93" s="249"/>
      <c r="P93" s="249"/>
      <c r="Q93" s="249"/>
      <c r="S93" s="91"/>
      <c r="T93" s="94"/>
      <c r="W93" s="95">
        <f>SUM($W$94:$W$97)</f>
        <v>0</v>
      </c>
      <c r="Y93" s="95">
        <f>SUM($Y$94:$Y$97)</f>
        <v>0</v>
      </c>
      <c r="AA93" s="96">
        <f>SUM($AA$94:$AA$97)</f>
        <v>0</v>
      </c>
      <c r="AR93" s="93" t="s">
        <v>432</v>
      </c>
      <c r="AT93" s="93" t="s">
        <v>65</v>
      </c>
      <c r="AU93" s="93" t="s">
        <v>16</v>
      </c>
      <c r="AY93" s="93" t="s">
        <v>142</v>
      </c>
      <c r="BK93" s="97">
        <f>SUM($BK$94:$BK$97)</f>
        <v>0</v>
      </c>
    </row>
    <row r="94" spans="2:65" s="6" customFormat="1" ht="15.75" customHeight="1">
      <c r="B94" s="17"/>
      <c r="C94" s="99" t="s">
        <v>74</v>
      </c>
      <c r="D94" s="99" t="s">
        <v>143</v>
      </c>
      <c r="E94" s="100" t="s">
        <v>1462</v>
      </c>
      <c r="F94" s="260" t="s">
        <v>1463</v>
      </c>
      <c r="G94" s="257"/>
      <c r="H94" s="257"/>
      <c r="I94" s="257"/>
      <c r="J94" s="102" t="s">
        <v>1464</v>
      </c>
      <c r="K94" s="103">
        <v>1</v>
      </c>
      <c r="L94" s="261"/>
      <c r="M94" s="257"/>
      <c r="N94" s="261">
        <f>ROUND($L$94*$K$94,2)</f>
        <v>0</v>
      </c>
      <c r="O94" s="257"/>
      <c r="P94" s="257"/>
      <c r="Q94" s="257"/>
      <c r="R94" s="101" t="s">
        <v>147</v>
      </c>
      <c r="S94" s="17"/>
      <c r="T94" s="104"/>
      <c r="U94" s="105" t="s">
        <v>36</v>
      </c>
      <c r="X94" s="106">
        <v>0</v>
      </c>
      <c r="Y94" s="106">
        <f>$X$94*$K$94</f>
        <v>0</v>
      </c>
      <c r="Z94" s="106">
        <v>0</v>
      </c>
      <c r="AA94" s="107">
        <f>$Z$94*$K$94</f>
        <v>0</v>
      </c>
      <c r="AR94" s="68" t="s">
        <v>1465</v>
      </c>
      <c r="AT94" s="68" t="s">
        <v>143</v>
      </c>
      <c r="AU94" s="68" t="s">
        <v>74</v>
      </c>
      <c r="AY94" s="6" t="s">
        <v>142</v>
      </c>
      <c r="BE94" s="108">
        <f>IF($U$94="základní",$N$94,0)</f>
        <v>0</v>
      </c>
      <c r="BF94" s="108">
        <f>IF($U$94="snížená",$N$94,0)</f>
        <v>0</v>
      </c>
      <c r="BG94" s="108">
        <f>IF($U$94="zákl. přenesená",$N$94,0)</f>
        <v>0</v>
      </c>
      <c r="BH94" s="108">
        <f>IF($U$94="sníž. přenesená",$N$94,0)</f>
        <v>0</v>
      </c>
      <c r="BI94" s="108">
        <f>IF($U$94="nulová",$N$94,0)</f>
        <v>0</v>
      </c>
      <c r="BJ94" s="68" t="s">
        <v>16</v>
      </c>
      <c r="BK94" s="108">
        <f>ROUND($L$94*$K$94,2)</f>
        <v>0</v>
      </c>
      <c r="BL94" s="68" t="s">
        <v>1465</v>
      </c>
      <c r="BM94" s="68" t="s">
        <v>1466</v>
      </c>
    </row>
    <row r="95" spans="2:47" s="6" customFormat="1" ht="27" customHeight="1">
      <c r="B95" s="17"/>
      <c r="F95" s="252" t="s">
        <v>1467</v>
      </c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17"/>
      <c r="T95" s="41"/>
      <c r="AA95" s="42"/>
      <c r="AT95" s="6" t="s">
        <v>271</v>
      </c>
      <c r="AU95" s="6" t="s">
        <v>74</v>
      </c>
    </row>
    <row r="96" spans="2:65" s="6" customFormat="1" ht="27" customHeight="1">
      <c r="B96" s="17"/>
      <c r="C96" s="99" t="s">
        <v>154</v>
      </c>
      <c r="D96" s="99" t="s">
        <v>143</v>
      </c>
      <c r="E96" s="100" t="s">
        <v>1468</v>
      </c>
      <c r="F96" s="260" t="s">
        <v>1469</v>
      </c>
      <c r="G96" s="257"/>
      <c r="H96" s="257"/>
      <c r="I96" s="257"/>
      <c r="J96" s="102" t="s">
        <v>157</v>
      </c>
      <c r="K96" s="103">
        <v>350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1465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1465</v>
      </c>
      <c r="BM96" s="68" t="s">
        <v>1470</v>
      </c>
    </row>
    <row r="97" spans="2:65" s="6" customFormat="1" ht="39" customHeight="1">
      <c r="B97" s="17"/>
      <c r="C97" s="102" t="s">
        <v>148</v>
      </c>
      <c r="D97" s="102" t="s">
        <v>143</v>
      </c>
      <c r="E97" s="100" t="s">
        <v>1471</v>
      </c>
      <c r="F97" s="260" t="s">
        <v>1472</v>
      </c>
      <c r="G97" s="257"/>
      <c r="H97" s="257"/>
      <c r="I97" s="257"/>
      <c r="J97" s="102" t="s">
        <v>478</v>
      </c>
      <c r="K97" s="103">
        <v>1</v>
      </c>
      <c r="L97" s="261"/>
      <c r="M97" s="257"/>
      <c r="N97" s="261">
        <f>ROUND($L$97*$K$97,2)</f>
        <v>0</v>
      </c>
      <c r="O97" s="257"/>
      <c r="P97" s="257"/>
      <c r="Q97" s="257"/>
      <c r="R97" s="101"/>
      <c r="S97" s="17"/>
      <c r="T97" s="104"/>
      <c r="U97" s="135" t="s">
        <v>36</v>
      </c>
      <c r="V97" s="125"/>
      <c r="W97" s="125"/>
      <c r="X97" s="136">
        <v>0</v>
      </c>
      <c r="Y97" s="136">
        <f>$X$97*$K$97</f>
        <v>0</v>
      </c>
      <c r="Z97" s="136">
        <v>0</v>
      </c>
      <c r="AA97" s="137">
        <f>$Z$97*$K$97</f>
        <v>0</v>
      </c>
      <c r="AR97" s="68" t="s">
        <v>1465</v>
      </c>
      <c r="AT97" s="68" t="s">
        <v>143</v>
      </c>
      <c r="AU97" s="68" t="s">
        <v>74</v>
      </c>
      <c r="AY97" s="68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1465</v>
      </c>
      <c r="BM97" s="68" t="s">
        <v>1473</v>
      </c>
    </row>
    <row r="98" spans="2:19" s="6" customFormat="1" ht="7.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17"/>
    </row>
    <row r="256" s="2" customFormat="1" ht="14.25" customHeight="1"/>
  </sheetData>
  <sheetProtection/>
  <mergeCells count="8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R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F79:I79"/>
    <mergeCell ref="F80:I80"/>
    <mergeCell ref="L80:M80"/>
    <mergeCell ref="N80:Q80"/>
    <mergeCell ref="F81:I81"/>
    <mergeCell ref="L81:M81"/>
    <mergeCell ref="N81:Q81"/>
    <mergeCell ref="F82:I82"/>
    <mergeCell ref="F83:I83"/>
    <mergeCell ref="L83:M83"/>
    <mergeCell ref="N83:Q83"/>
    <mergeCell ref="F84:I84"/>
    <mergeCell ref="F86:I86"/>
    <mergeCell ref="L86:M86"/>
    <mergeCell ref="N86:Q86"/>
    <mergeCell ref="F96:I96"/>
    <mergeCell ref="L96:M96"/>
    <mergeCell ref="N96:Q96"/>
    <mergeCell ref="F87:I87"/>
    <mergeCell ref="F88:I88"/>
    <mergeCell ref="F90:I90"/>
    <mergeCell ref="L90:M90"/>
    <mergeCell ref="N90:Q90"/>
    <mergeCell ref="F91:I91"/>
    <mergeCell ref="N92:Q92"/>
    <mergeCell ref="N93:Q93"/>
    <mergeCell ref="F94:I94"/>
    <mergeCell ref="L94:M94"/>
    <mergeCell ref="N94:Q94"/>
    <mergeCell ref="F95:R95"/>
    <mergeCell ref="H1:K1"/>
    <mergeCell ref="S2:AC2"/>
    <mergeCell ref="F97:I97"/>
    <mergeCell ref="L97:M97"/>
    <mergeCell ref="N97:Q97"/>
    <mergeCell ref="N75:Q75"/>
    <mergeCell ref="N76:Q76"/>
    <mergeCell ref="N77:Q77"/>
    <mergeCell ref="N85:Q85"/>
    <mergeCell ref="N89:Q89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90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5"/>
      <c r="C2" s="146"/>
      <c r="D2" s="146"/>
      <c r="E2" s="146"/>
      <c r="F2" s="146"/>
      <c r="G2" s="146"/>
      <c r="H2" s="146"/>
      <c r="I2" s="146"/>
      <c r="J2" s="146"/>
      <c r="K2" s="147"/>
    </row>
    <row r="3" spans="2:11" s="150" customFormat="1" ht="45" customHeight="1">
      <c r="B3" s="148"/>
      <c r="C3" s="280" t="s">
        <v>1481</v>
      </c>
      <c r="D3" s="280"/>
      <c r="E3" s="280"/>
      <c r="F3" s="280"/>
      <c r="G3" s="280"/>
      <c r="H3" s="280"/>
      <c r="I3" s="280"/>
      <c r="J3" s="280"/>
      <c r="K3" s="149"/>
    </row>
    <row r="4" spans="2:11" ht="25.5" customHeight="1">
      <c r="B4" s="151"/>
      <c r="C4" s="285" t="s">
        <v>1482</v>
      </c>
      <c r="D4" s="285"/>
      <c r="E4" s="285"/>
      <c r="F4" s="285"/>
      <c r="G4" s="285"/>
      <c r="H4" s="285"/>
      <c r="I4" s="285"/>
      <c r="J4" s="285"/>
      <c r="K4" s="152"/>
    </row>
    <row r="5" spans="2:11" ht="5.25" customHeight="1">
      <c r="B5" s="151"/>
      <c r="C5" s="153"/>
      <c r="D5" s="153"/>
      <c r="E5" s="153"/>
      <c r="F5" s="153"/>
      <c r="G5" s="153"/>
      <c r="H5" s="153"/>
      <c r="I5" s="153"/>
      <c r="J5" s="153"/>
      <c r="K5" s="152"/>
    </row>
    <row r="6" spans="2:11" ht="15" customHeight="1">
      <c r="B6" s="151"/>
      <c r="C6" s="282" t="s">
        <v>1483</v>
      </c>
      <c r="D6" s="282"/>
      <c r="E6" s="282"/>
      <c r="F6" s="282"/>
      <c r="G6" s="282"/>
      <c r="H6" s="282"/>
      <c r="I6" s="282"/>
      <c r="J6" s="282"/>
      <c r="K6" s="152"/>
    </row>
    <row r="7" spans="2:11" ht="15" customHeight="1">
      <c r="B7" s="155"/>
      <c r="C7" s="282" t="s">
        <v>1484</v>
      </c>
      <c r="D7" s="282"/>
      <c r="E7" s="282"/>
      <c r="F7" s="282"/>
      <c r="G7" s="282"/>
      <c r="H7" s="282"/>
      <c r="I7" s="282"/>
      <c r="J7" s="282"/>
      <c r="K7" s="152"/>
    </row>
    <row r="8" spans="2:11" ht="12.75" customHeight="1">
      <c r="B8" s="155"/>
      <c r="C8" s="154"/>
      <c r="D8" s="154"/>
      <c r="E8" s="154"/>
      <c r="F8" s="154"/>
      <c r="G8" s="154"/>
      <c r="H8" s="154"/>
      <c r="I8" s="154"/>
      <c r="J8" s="154"/>
      <c r="K8" s="152"/>
    </row>
    <row r="9" spans="2:11" ht="15" customHeight="1">
      <c r="B9" s="155"/>
      <c r="C9" s="282" t="s">
        <v>1485</v>
      </c>
      <c r="D9" s="282"/>
      <c r="E9" s="282"/>
      <c r="F9" s="282"/>
      <c r="G9" s="282"/>
      <c r="H9" s="282"/>
      <c r="I9" s="282"/>
      <c r="J9" s="282"/>
      <c r="K9" s="152"/>
    </row>
    <row r="10" spans="2:11" ht="15" customHeight="1">
      <c r="B10" s="155"/>
      <c r="C10" s="154"/>
      <c r="D10" s="282" t="s">
        <v>1486</v>
      </c>
      <c r="E10" s="282"/>
      <c r="F10" s="282"/>
      <c r="G10" s="282"/>
      <c r="H10" s="282"/>
      <c r="I10" s="282"/>
      <c r="J10" s="282"/>
      <c r="K10" s="152"/>
    </row>
    <row r="11" spans="2:11" ht="15" customHeight="1">
      <c r="B11" s="155"/>
      <c r="C11" s="156"/>
      <c r="D11" s="282" t="s">
        <v>1487</v>
      </c>
      <c r="E11" s="282"/>
      <c r="F11" s="282"/>
      <c r="G11" s="282"/>
      <c r="H11" s="282"/>
      <c r="I11" s="282"/>
      <c r="J11" s="282"/>
      <c r="K11" s="152"/>
    </row>
    <row r="12" spans="2:11" ht="12.7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2"/>
    </row>
    <row r="13" spans="2:11" ht="15" customHeight="1">
      <c r="B13" s="155"/>
      <c r="C13" s="156"/>
      <c r="D13" s="282" t="s">
        <v>1488</v>
      </c>
      <c r="E13" s="282"/>
      <c r="F13" s="282"/>
      <c r="G13" s="282"/>
      <c r="H13" s="282"/>
      <c r="I13" s="282"/>
      <c r="J13" s="282"/>
      <c r="K13" s="152"/>
    </row>
    <row r="14" spans="2:11" ht="15" customHeight="1">
      <c r="B14" s="155"/>
      <c r="C14" s="156"/>
      <c r="D14" s="282" t="s">
        <v>1489</v>
      </c>
      <c r="E14" s="282"/>
      <c r="F14" s="282"/>
      <c r="G14" s="282"/>
      <c r="H14" s="282"/>
      <c r="I14" s="282"/>
      <c r="J14" s="282"/>
      <c r="K14" s="152"/>
    </row>
    <row r="15" spans="2:11" ht="15" customHeight="1">
      <c r="B15" s="155"/>
      <c r="C15" s="156"/>
      <c r="D15" s="282" t="s">
        <v>1490</v>
      </c>
      <c r="E15" s="282"/>
      <c r="F15" s="282"/>
      <c r="G15" s="282"/>
      <c r="H15" s="282"/>
      <c r="I15" s="282"/>
      <c r="J15" s="282"/>
      <c r="K15" s="152"/>
    </row>
    <row r="16" spans="2:11" ht="15" customHeight="1">
      <c r="B16" s="155"/>
      <c r="C16" s="156"/>
      <c r="D16" s="156"/>
      <c r="E16" s="157" t="s">
        <v>72</v>
      </c>
      <c r="F16" s="282" t="s">
        <v>1491</v>
      </c>
      <c r="G16" s="282"/>
      <c r="H16" s="282"/>
      <c r="I16" s="282"/>
      <c r="J16" s="282"/>
      <c r="K16" s="152"/>
    </row>
    <row r="17" spans="2:11" ht="15" customHeight="1">
      <c r="B17" s="155"/>
      <c r="C17" s="156"/>
      <c r="D17" s="156"/>
      <c r="E17" s="157" t="s">
        <v>77</v>
      </c>
      <c r="F17" s="282" t="s">
        <v>1492</v>
      </c>
      <c r="G17" s="282"/>
      <c r="H17" s="282"/>
      <c r="I17" s="282"/>
      <c r="J17" s="282"/>
      <c r="K17" s="152"/>
    </row>
    <row r="18" spans="2:11" ht="15" customHeight="1">
      <c r="B18" s="155"/>
      <c r="C18" s="156"/>
      <c r="D18" s="156"/>
      <c r="E18" s="157" t="s">
        <v>1493</v>
      </c>
      <c r="F18" s="282" t="s">
        <v>1494</v>
      </c>
      <c r="G18" s="282"/>
      <c r="H18" s="282"/>
      <c r="I18" s="282"/>
      <c r="J18" s="282"/>
      <c r="K18" s="152"/>
    </row>
    <row r="19" spans="2:11" ht="15" customHeight="1">
      <c r="B19" s="155"/>
      <c r="C19" s="156"/>
      <c r="D19" s="156"/>
      <c r="E19" s="157" t="s">
        <v>101</v>
      </c>
      <c r="F19" s="282" t="s">
        <v>102</v>
      </c>
      <c r="G19" s="282"/>
      <c r="H19" s="282"/>
      <c r="I19" s="282"/>
      <c r="J19" s="282"/>
      <c r="K19" s="152"/>
    </row>
    <row r="20" spans="2:11" ht="15" customHeight="1">
      <c r="B20" s="155"/>
      <c r="C20" s="156"/>
      <c r="D20" s="156"/>
      <c r="E20" s="157" t="s">
        <v>1495</v>
      </c>
      <c r="F20" s="282" t="s">
        <v>1496</v>
      </c>
      <c r="G20" s="282"/>
      <c r="H20" s="282"/>
      <c r="I20" s="282"/>
      <c r="J20" s="282"/>
      <c r="K20" s="152"/>
    </row>
    <row r="21" spans="2:11" ht="15" customHeight="1">
      <c r="B21" s="155"/>
      <c r="C21" s="156"/>
      <c r="D21" s="156"/>
      <c r="E21" s="157" t="s">
        <v>1497</v>
      </c>
      <c r="F21" s="282" t="s">
        <v>1498</v>
      </c>
      <c r="G21" s="282"/>
      <c r="H21" s="282"/>
      <c r="I21" s="282"/>
      <c r="J21" s="282"/>
      <c r="K21" s="152"/>
    </row>
    <row r="22" spans="2:11" ht="12.7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2"/>
    </row>
    <row r="23" spans="2:11" ht="15" customHeight="1">
      <c r="B23" s="155"/>
      <c r="C23" s="282" t="s">
        <v>1499</v>
      </c>
      <c r="D23" s="282"/>
      <c r="E23" s="282"/>
      <c r="F23" s="282"/>
      <c r="G23" s="282"/>
      <c r="H23" s="282"/>
      <c r="I23" s="282"/>
      <c r="J23" s="282"/>
      <c r="K23" s="152"/>
    </row>
    <row r="24" spans="2:11" ht="15" customHeight="1">
      <c r="B24" s="155"/>
      <c r="C24" s="282" t="s">
        <v>1500</v>
      </c>
      <c r="D24" s="282"/>
      <c r="E24" s="282"/>
      <c r="F24" s="282"/>
      <c r="G24" s="282"/>
      <c r="H24" s="282"/>
      <c r="I24" s="282"/>
      <c r="J24" s="282"/>
      <c r="K24" s="152"/>
    </row>
    <row r="25" spans="2:11" ht="15" customHeight="1">
      <c r="B25" s="155"/>
      <c r="C25" s="154"/>
      <c r="D25" s="282" t="s">
        <v>1501</v>
      </c>
      <c r="E25" s="282"/>
      <c r="F25" s="282"/>
      <c r="G25" s="282"/>
      <c r="H25" s="282"/>
      <c r="I25" s="282"/>
      <c r="J25" s="282"/>
      <c r="K25" s="152"/>
    </row>
    <row r="26" spans="2:11" ht="15" customHeight="1">
      <c r="B26" s="155"/>
      <c r="C26" s="156"/>
      <c r="D26" s="282" t="s">
        <v>1502</v>
      </c>
      <c r="E26" s="282"/>
      <c r="F26" s="282"/>
      <c r="G26" s="282"/>
      <c r="H26" s="282"/>
      <c r="I26" s="282"/>
      <c r="J26" s="282"/>
      <c r="K26" s="152"/>
    </row>
    <row r="27" spans="2:11" ht="12.75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2"/>
    </row>
    <row r="28" spans="2:11" ht="15" customHeight="1">
      <c r="B28" s="155"/>
      <c r="C28" s="156"/>
      <c r="D28" s="282" t="s">
        <v>1503</v>
      </c>
      <c r="E28" s="282"/>
      <c r="F28" s="282"/>
      <c r="G28" s="282"/>
      <c r="H28" s="282"/>
      <c r="I28" s="282"/>
      <c r="J28" s="282"/>
      <c r="K28" s="152"/>
    </row>
    <row r="29" spans="2:11" ht="15" customHeight="1">
      <c r="B29" s="155"/>
      <c r="C29" s="156"/>
      <c r="D29" s="282" t="s">
        <v>1504</v>
      </c>
      <c r="E29" s="282"/>
      <c r="F29" s="282"/>
      <c r="G29" s="282"/>
      <c r="H29" s="282"/>
      <c r="I29" s="282"/>
      <c r="J29" s="282"/>
      <c r="K29" s="152"/>
    </row>
    <row r="30" spans="2:11" ht="12.7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2"/>
    </row>
    <row r="31" spans="2:11" ht="15" customHeight="1">
      <c r="B31" s="155"/>
      <c r="C31" s="156"/>
      <c r="D31" s="282" t="s">
        <v>1505</v>
      </c>
      <c r="E31" s="282"/>
      <c r="F31" s="282"/>
      <c r="G31" s="282"/>
      <c r="H31" s="282"/>
      <c r="I31" s="282"/>
      <c r="J31" s="282"/>
      <c r="K31" s="152"/>
    </row>
    <row r="32" spans="2:11" ht="15" customHeight="1">
      <c r="B32" s="155"/>
      <c r="C32" s="156"/>
      <c r="D32" s="282" t="s">
        <v>1506</v>
      </c>
      <c r="E32" s="282"/>
      <c r="F32" s="282"/>
      <c r="G32" s="282"/>
      <c r="H32" s="282"/>
      <c r="I32" s="282"/>
      <c r="J32" s="282"/>
      <c r="K32" s="152"/>
    </row>
    <row r="33" spans="2:11" ht="15" customHeight="1">
      <c r="B33" s="155"/>
      <c r="C33" s="156"/>
      <c r="D33" s="282" t="s">
        <v>1507</v>
      </c>
      <c r="E33" s="282"/>
      <c r="F33" s="282"/>
      <c r="G33" s="282"/>
      <c r="H33" s="282"/>
      <c r="I33" s="282"/>
      <c r="J33" s="282"/>
      <c r="K33" s="152"/>
    </row>
    <row r="34" spans="2:11" ht="15" customHeight="1">
      <c r="B34" s="155"/>
      <c r="C34" s="156"/>
      <c r="D34" s="154"/>
      <c r="E34" s="158" t="s">
        <v>128</v>
      </c>
      <c r="F34" s="154"/>
      <c r="G34" s="282" t="s">
        <v>1508</v>
      </c>
      <c r="H34" s="282"/>
      <c r="I34" s="282"/>
      <c r="J34" s="282"/>
      <c r="K34" s="152"/>
    </row>
    <row r="35" spans="2:11" ht="15" customHeight="1">
      <c r="B35" s="155"/>
      <c r="C35" s="156"/>
      <c r="D35" s="154"/>
      <c r="E35" s="158" t="s">
        <v>1509</v>
      </c>
      <c r="F35" s="154"/>
      <c r="G35" s="282" t="s">
        <v>1510</v>
      </c>
      <c r="H35" s="282"/>
      <c r="I35" s="282"/>
      <c r="J35" s="282"/>
      <c r="K35" s="152"/>
    </row>
    <row r="36" spans="2:11" ht="15" customHeight="1">
      <c r="B36" s="155"/>
      <c r="C36" s="156"/>
      <c r="D36" s="154"/>
      <c r="E36" s="158" t="s">
        <v>47</v>
      </c>
      <c r="F36" s="154"/>
      <c r="G36" s="282" t="s">
        <v>1511</v>
      </c>
      <c r="H36" s="282"/>
      <c r="I36" s="282"/>
      <c r="J36" s="282"/>
      <c r="K36" s="152"/>
    </row>
    <row r="37" spans="2:11" ht="15" customHeight="1">
      <c r="B37" s="155"/>
      <c r="C37" s="156"/>
      <c r="D37" s="154"/>
      <c r="E37" s="158" t="s">
        <v>129</v>
      </c>
      <c r="F37" s="154"/>
      <c r="G37" s="282" t="s">
        <v>1512</v>
      </c>
      <c r="H37" s="282"/>
      <c r="I37" s="282"/>
      <c r="J37" s="282"/>
      <c r="K37" s="152"/>
    </row>
    <row r="38" spans="2:11" ht="15" customHeight="1">
      <c r="B38" s="155"/>
      <c r="C38" s="156"/>
      <c r="D38" s="154"/>
      <c r="E38" s="158" t="s">
        <v>130</v>
      </c>
      <c r="F38" s="154"/>
      <c r="G38" s="282" t="s">
        <v>1513</v>
      </c>
      <c r="H38" s="282"/>
      <c r="I38" s="282"/>
      <c r="J38" s="282"/>
      <c r="K38" s="152"/>
    </row>
    <row r="39" spans="2:11" ht="15" customHeight="1">
      <c r="B39" s="155"/>
      <c r="C39" s="156"/>
      <c r="D39" s="154"/>
      <c r="E39" s="158" t="s">
        <v>131</v>
      </c>
      <c r="F39" s="154"/>
      <c r="G39" s="282" t="s">
        <v>1514</v>
      </c>
      <c r="H39" s="282"/>
      <c r="I39" s="282"/>
      <c r="J39" s="282"/>
      <c r="K39" s="152"/>
    </row>
    <row r="40" spans="2:11" ht="15" customHeight="1">
      <c r="B40" s="155"/>
      <c r="C40" s="156"/>
      <c r="D40" s="154"/>
      <c r="E40" s="158" t="s">
        <v>1515</v>
      </c>
      <c r="F40" s="154"/>
      <c r="G40" s="282" t="s">
        <v>1516</v>
      </c>
      <c r="H40" s="282"/>
      <c r="I40" s="282"/>
      <c r="J40" s="282"/>
      <c r="K40" s="152"/>
    </row>
    <row r="41" spans="2:11" ht="15" customHeight="1">
      <c r="B41" s="155"/>
      <c r="C41" s="156"/>
      <c r="D41" s="154"/>
      <c r="E41" s="158"/>
      <c r="F41" s="154"/>
      <c r="G41" s="282" t="s">
        <v>1517</v>
      </c>
      <c r="H41" s="282"/>
      <c r="I41" s="282"/>
      <c r="J41" s="282"/>
      <c r="K41" s="152"/>
    </row>
    <row r="42" spans="2:11" ht="15" customHeight="1">
      <c r="B42" s="155"/>
      <c r="C42" s="156"/>
      <c r="D42" s="154"/>
      <c r="E42" s="158" t="s">
        <v>1518</v>
      </c>
      <c r="F42" s="154"/>
      <c r="G42" s="282" t="s">
        <v>1519</v>
      </c>
      <c r="H42" s="282"/>
      <c r="I42" s="282"/>
      <c r="J42" s="282"/>
      <c r="K42" s="152"/>
    </row>
    <row r="43" spans="2:11" ht="15" customHeight="1">
      <c r="B43" s="155"/>
      <c r="C43" s="156"/>
      <c r="D43" s="154"/>
      <c r="E43" s="158" t="s">
        <v>134</v>
      </c>
      <c r="F43" s="154"/>
      <c r="G43" s="282" t="s">
        <v>1520</v>
      </c>
      <c r="H43" s="282"/>
      <c r="I43" s="282"/>
      <c r="J43" s="282"/>
      <c r="K43" s="152"/>
    </row>
    <row r="44" spans="2:11" ht="12.75" customHeight="1">
      <c r="B44" s="155"/>
      <c r="C44" s="156"/>
      <c r="D44" s="154"/>
      <c r="E44" s="154"/>
      <c r="F44" s="154"/>
      <c r="G44" s="154"/>
      <c r="H44" s="154"/>
      <c r="I44" s="154"/>
      <c r="J44" s="154"/>
      <c r="K44" s="152"/>
    </row>
    <row r="45" spans="2:11" ht="15" customHeight="1">
      <c r="B45" s="155"/>
      <c r="C45" s="156"/>
      <c r="D45" s="282" t="s">
        <v>1521</v>
      </c>
      <c r="E45" s="282"/>
      <c r="F45" s="282"/>
      <c r="G45" s="282"/>
      <c r="H45" s="282"/>
      <c r="I45" s="282"/>
      <c r="J45" s="282"/>
      <c r="K45" s="152"/>
    </row>
    <row r="46" spans="2:11" ht="15" customHeight="1">
      <c r="B46" s="155"/>
      <c r="C46" s="156"/>
      <c r="D46" s="156"/>
      <c r="E46" s="282" t="s">
        <v>1522</v>
      </c>
      <c r="F46" s="282"/>
      <c r="G46" s="282"/>
      <c r="H46" s="282"/>
      <c r="I46" s="282"/>
      <c r="J46" s="282"/>
      <c r="K46" s="152"/>
    </row>
    <row r="47" spans="2:11" ht="15" customHeight="1">
      <c r="B47" s="155"/>
      <c r="C47" s="156"/>
      <c r="D47" s="156"/>
      <c r="E47" s="282" t="s">
        <v>1523</v>
      </c>
      <c r="F47" s="282"/>
      <c r="G47" s="282"/>
      <c r="H47" s="282"/>
      <c r="I47" s="282"/>
      <c r="J47" s="282"/>
      <c r="K47" s="152"/>
    </row>
    <row r="48" spans="2:11" ht="15" customHeight="1">
      <c r="B48" s="155"/>
      <c r="C48" s="156"/>
      <c r="D48" s="156"/>
      <c r="E48" s="282" t="s">
        <v>1524</v>
      </c>
      <c r="F48" s="282"/>
      <c r="G48" s="282"/>
      <c r="H48" s="282"/>
      <c r="I48" s="282"/>
      <c r="J48" s="282"/>
      <c r="K48" s="152"/>
    </row>
    <row r="49" spans="2:11" ht="15" customHeight="1">
      <c r="B49" s="155"/>
      <c r="C49" s="156"/>
      <c r="D49" s="282" t="s">
        <v>1525</v>
      </c>
      <c r="E49" s="282"/>
      <c r="F49" s="282"/>
      <c r="G49" s="282"/>
      <c r="H49" s="282"/>
      <c r="I49" s="282"/>
      <c r="J49" s="282"/>
      <c r="K49" s="152"/>
    </row>
    <row r="50" spans="2:11" ht="25.5" customHeight="1">
      <c r="B50" s="151"/>
      <c r="C50" s="285" t="s">
        <v>1526</v>
      </c>
      <c r="D50" s="285"/>
      <c r="E50" s="285"/>
      <c r="F50" s="285"/>
      <c r="G50" s="285"/>
      <c r="H50" s="285"/>
      <c r="I50" s="285"/>
      <c r="J50" s="285"/>
      <c r="K50" s="152"/>
    </row>
    <row r="51" spans="2:11" ht="5.25" customHeight="1">
      <c r="B51" s="151"/>
      <c r="C51" s="153"/>
      <c r="D51" s="153"/>
      <c r="E51" s="153"/>
      <c r="F51" s="153"/>
      <c r="G51" s="153"/>
      <c r="H51" s="153"/>
      <c r="I51" s="153"/>
      <c r="J51" s="153"/>
      <c r="K51" s="152"/>
    </row>
    <row r="52" spans="2:11" ht="15" customHeight="1">
      <c r="B52" s="151"/>
      <c r="C52" s="282" t="s">
        <v>1527</v>
      </c>
      <c r="D52" s="282"/>
      <c r="E52" s="282"/>
      <c r="F52" s="282"/>
      <c r="G52" s="282"/>
      <c r="H52" s="282"/>
      <c r="I52" s="282"/>
      <c r="J52" s="282"/>
      <c r="K52" s="152"/>
    </row>
    <row r="53" spans="2:11" ht="15" customHeight="1">
      <c r="B53" s="151"/>
      <c r="C53" s="282" t="s">
        <v>1528</v>
      </c>
      <c r="D53" s="282"/>
      <c r="E53" s="282"/>
      <c r="F53" s="282"/>
      <c r="G53" s="282"/>
      <c r="H53" s="282"/>
      <c r="I53" s="282"/>
      <c r="J53" s="282"/>
      <c r="K53" s="152"/>
    </row>
    <row r="54" spans="2:11" ht="12.75" customHeight="1">
      <c r="B54" s="151"/>
      <c r="C54" s="154"/>
      <c r="D54" s="154"/>
      <c r="E54" s="154"/>
      <c r="F54" s="154"/>
      <c r="G54" s="154"/>
      <c r="H54" s="154"/>
      <c r="I54" s="154"/>
      <c r="J54" s="154"/>
      <c r="K54" s="152"/>
    </row>
    <row r="55" spans="2:11" ht="15" customHeight="1">
      <c r="B55" s="151"/>
      <c r="C55" s="282" t="s">
        <v>1529</v>
      </c>
      <c r="D55" s="282"/>
      <c r="E55" s="282"/>
      <c r="F55" s="282"/>
      <c r="G55" s="282"/>
      <c r="H55" s="282"/>
      <c r="I55" s="282"/>
      <c r="J55" s="282"/>
      <c r="K55" s="152"/>
    </row>
    <row r="56" spans="2:11" ht="15" customHeight="1">
      <c r="B56" s="151"/>
      <c r="C56" s="156"/>
      <c r="D56" s="282" t="s">
        <v>1530</v>
      </c>
      <c r="E56" s="282"/>
      <c r="F56" s="282"/>
      <c r="G56" s="282"/>
      <c r="H56" s="282"/>
      <c r="I56" s="282"/>
      <c r="J56" s="282"/>
      <c r="K56" s="152"/>
    </row>
    <row r="57" spans="2:11" ht="15" customHeight="1">
      <c r="B57" s="151"/>
      <c r="C57" s="156"/>
      <c r="D57" s="282" t="s">
        <v>1531</v>
      </c>
      <c r="E57" s="282"/>
      <c r="F57" s="282"/>
      <c r="G57" s="282"/>
      <c r="H57" s="282"/>
      <c r="I57" s="282"/>
      <c r="J57" s="282"/>
      <c r="K57" s="152"/>
    </row>
    <row r="58" spans="2:11" ht="15" customHeight="1">
      <c r="B58" s="151"/>
      <c r="C58" s="156"/>
      <c r="D58" s="282" t="s">
        <v>1532</v>
      </c>
      <c r="E58" s="282"/>
      <c r="F58" s="282"/>
      <c r="G58" s="282"/>
      <c r="H58" s="282"/>
      <c r="I58" s="282"/>
      <c r="J58" s="282"/>
      <c r="K58" s="152"/>
    </row>
    <row r="59" spans="2:11" ht="15" customHeight="1">
      <c r="B59" s="151"/>
      <c r="C59" s="156"/>
      <c r="D59" s="282" t="s">
        <v>1533</v>
      </c>
      <c r="E59" s="282"/>
      <c r="F59" s="282"/>
      <c r="G59" s="282"/>
      <c r="H59" s="282"/>
      <c r="I59" s="282"/>
      <c r="J59" s="282"/>
      <c r="K59" s="152"/>
    </row>
    <row r="60" spans="2:11" ht="15" customHeight="1">
      <c r="B60" s="151"/>
      <c r="C60" s="156"/>
      <c r="D60" s="284" t="s">
        <v>1534</v>
      </c>
      <c r="E60" s="284"/>
      <c r="F60" s="284"/>
      <c r="G60" s="284"/>
      <c r="H60" s="284"/>
      <c r="I60" s="284"/>
      <c r="J60" s="284"/>
      <c r="K60" s="152"/>
    </row>
    <row r="61" spans="2:11" ht="15" customHeight="1">
      <c r="B61" s="151"/>
      <c r="C61" s="156"/>
      <c r="D61" s="282" t="s">
        <v>1535</v>
      </c>
      <c r="E61" s="282"/>
      <c r="F61" s="282"/>
      <c r="G61" s="282"/>
      <c r="H61" s="282"/>
      <c r="I61" s="282"/>
      <c r="J61" s="282"/>
      <c r="K61" s="152"/>
    </row>
    <row r="62" spans="2:11" ht="12.75" customHeight="1">
      <c r="B62" s="151"/>
      <c r="C62" s="156"/>
      <c r="D62" s="156"/>
      <c r="E62" s="159"/>
      <c r="F62" s="156"/>
      <c r="G62" s="156"/>
      <c r="H62" s="156"/>
      <c r="I62" s="156"/>
      <c r="J62" s="156"/>
      <c r="K62" s="152"/>
    </row>
    <row r="63" spans="2:11" ht="15" customHeight="1">
      <c r="B63" s="151"/>
      <c r="C63" s="156"/>
      <c r="D63" s="282" t="s">
        <v>1536</v>
      </c>
      <c r="E63" s="282"/>
      <c r="F63" s="282"/>
      <c r="G63" s="282"/>
      <c r="H63" s="282"/>
      <c r="I63" s="282"/>
      <c r="J63" s="282"/>
      <c r="K63" s="152"/>
    </row>
    <row r="64" spans="2:11" ht="15" customHeight="1">
      <c r="B64" s="151"/>
      <c r="C64" s="156"/>
      <c r="D64" s="284" t="s">
        <v>1537</v>
      </c>
      <c r="E64" s="284"/>
      <c r="F64" s="284"/>
      <c r="G64" s="284"/>
      <c r="H64" s="284"/>
      <c r="I64" s="284"/>
      <c r="J64" s="284"/>
      <c r="K64" s="152"/>
    </row>
    <row r="65" spans="2:11" ht="15" customHeight="1">
      <c r="B65" s="151"/>
      <c r="C65" s="156"/>
      <c r="D65" s="282" t="s">
        <v>1538</v>
      </c>
      <c r="E65" s="282"/>
      <c r="F65" s="282"/>
      <c r="G65" s="282"/>
      <c r="H65" s="282"/>
      <c r="I65" s="282"/>
      <c r="J65" s="282"/>
      <c r="K65" s="152"/>
    </row>
    <row r="66" spans="2:11" ht="15" customHeight="1">
      <c r="B66" s="151"/>
      <c r="C66" s="156"/>
      <c r="D66" s="282" t="s">
        <v>1539</v>
      </c>
      <c r="E66" s="282"/>
      <c r="F66" s="282"/>
      <c r="G66" s="282"/>
      <c r="H66" s="282"/>
      <c r="I66" s="282"/>
      <c r="J66" s="282"/>
      <c r="K66" s="152"/>
    </row>
    <row r="67" spans="2:11" ht="15" customHeight="1">
      <c r="B67" s="151"/>
      <c r="C67" s="156"/>
      <c r="D67" s="282" t="s">
        <v>1540</v>
      </c>
      <c r="E67" s="282"/>
      <c r="F67" s="282"/>
      <c r="G67" s="282"/>
      <c r="H67" s="282"/>
      <c r="I67" s="282"/>
      <c r="J67" s="282"/>
      <c r="K67" s="152"/>
    </row>
    <row r="68" spans="2:11" ht="15" customHeight="1">
      <c r="B68" s="151"/>
      <c r="C68" s="156"/>
      <c r="D68" s="282" t="s">
        <v>1541</v>
      </c>
      <c r="E68" s="282"/>
      <c r="F68" s="282"/>
      <c r="G68" s="282"/>
      <c r="H68" s="282"/>
      <c r="I68" s="282"/>
      <c r="J68" s="282"/>
      <c r="K68" s="152"/>
    </row>
    <row r="69" spans="2:11" ht="12.75" customHeight="1">
      <c r="B69" s="160"/>
      <c r="C69" s="161"/>
      <c r="D69" s="161"/>
      <c r="E69" s="161"/>
      <c r="F69" s="161"/>
      <c r="G69" s="161"/>
      <c r="H69" s="161"/>
      <c r="I69" s="161"/>
      <c r="J69" s="161"/>
      <c r="K69" s="162"/>
    </row>
    <row r="70" spans="2:11" ht="18.75" customHeight="1">
      <c r="B70" s="163"/>
      <c r="C70" s="163"/>
      <c r="D70" s="163"/>
      <c r="E70" s="163"/>
      <c r="F70" s="163"/>
      <c r="G70" s="163"/>
      <c r="H70" s="163"/>
      <c r="I70" s="163"/>
      <c r="J70" s="163"/>
      <c r="K70" s="164"/>
    </row>
    <row r="71" spans="2:11" ht="18.75" customHeight="1">
      <c r="B71" s="164"/>
      <c r="C71" s="164"/>
      <c r="D71" s="164"/>
      <c r="E71" s="164"/>
      <c r="F71" s="164"/>
      <c r="G71" s="164"/>
      <c r="H71" s="164"/>
      <c r="I71" s="164"/>
      <c r="J71" s="164"/>
      <c r="K71" s="164"/>
    </row>
    <row r="72" spans="2:11" ht="7.5" customHeight="1">
      <c r="B72" s="165"/>
      <c r="C72" s="166"/>
      <c r="D72" s="166"/>
      <c r="E72" s="166"/>
      <c r="F72" s="166"/>
      <c r="G72" s="166"/>
      <c r="H72" s="166"/>
      <c r="I72" s="166"/>
      <c r="J72" s="166"/>
      <c r="K72" s="167"/>
    </row>
    <row r="73" spans="2:11" ht="45" customHeight="1">
      <c r="B73" s="168"/>
      <c r="C73" s="283" t="s">
        <v>1480</v>
      </c>
      <c r="D73" s="283"/>
      <c r="E73" s="283"/>
      <c r="F73" s="283"/>
      <c r="G73" s="283"/>
      <c r="H73" s="283"/>
      <c r="I73" s="283"/>
      <c r="J73" s="283"/>
      <c r="K73" s="169"/>
    </row>
    <row r="74" spans="2:11" ht="17.25" customHeight="1">
      <c r="B74" s="168"/>
      <c r="C74" s="170" t="s">
        <v>1542</v>
      </c>
      <c r="D74" s="170"/>
      <c r="E74" s="170"/>
      <c r="F74" s="170" t="s">
        <v>1543</v>
      </c>
      <c r="G74" s="171"/>
      <c r="H74" s="170" t="s">
        <v>129</v>
      </c>
      <c r="I74" s="170" t="s">
        <v>51</v>
      </c>
      <c r="J74" s="170" t="s">
        <v>1544</v>
      </c>
      <c r="K74" s="169"/>
    </row>
    <row r="75" spans="2:11" ht="17.25" customHeight="1">
      <c r="B75" s="168"/>
      <c r="C75" s="172" t="s">
        <v>1545</v>
      </c>
      <c r="D75" s="172"/>
      <c r="E75" s="172"/>
      <c r="F75" s="173" t="s">
        <v>1546</v>
      </c>
      <c r="G75" s="174"/>
      <c r="H75" s="172"/>
      <c r="I75" s="172"/>
      <c r="J75" s="172" t="s">
        <v>1547</v>
      </c>
      <c r="K75" s="169"/>
    </row>
    <row r="76" spans="2:11" ht="5.25" customHeight="1">
      <c r="B76" s="168"/>
      <c r="C76" s="175"/>
      <c r="D76" s="175"/>
      <c r="E76" s="175"/>
      <c r="F76" s="175"/>
      <c r="G76" s="176"/>
      <c r="H76" s="175"/>
      <c r="I76" s="175"/>
      <c r="J76" s="175"/>
      <c r="K76" s="169"/>
    </row>
    <row r="77" spans="2:11" ht="15" customHeight="1">
      <c r="B77" s="168"/>
      <c r="C77" s="158" t="s">
        <v>1548</v>
      </c>
      <c r="D77" s="158"/>
      <c r="E77" s="158"/>
      <c r="F77" s="177" t="s">
        <v>1549</v>
      </c>
      <c r="G77" s="176"/>
      <c r="H77" s="158" t="s">
        <v>1550</v>
      </c>
      <c r="I77" s="158" t="s">
        <v>1551</v>
      </c>
      <c r="J77" s="158" t="s">
        <v>1552</v>
      </c>
      <c r="K77" s="169"/>
    </row>
    <row r="78" spans="2:11" ht="15" customHeight="1">
      <c r="B78" s="178"/>
      <c r="C78" s="158" t="s">
        <v>1553</v>
      </c>
      <c r="D78" s="158"/>
      <c r="E78" s="158"/>
      <c r="F78" s="177" t="s">
        <v>1554</v>
      </c>
      <c r="G78" s="176"/>
      <c r="H78" s="158" t="s">
        <v>1555</v>
      </c>
      <c r="I78" s="158" t="s">
        <v>1551</v>
      </c>
      <c r="J78" s="158">
        <v>50</v>
      </c>
      <c r="K78" s="169"/>
    </row>
    <row r="79" spans="2:11" ht="15" customHeight="1">
      <c r="B79" s="178"/>
      <c r="C79" s="158" t="s">
        <v>1556</v>
      </c>
      <c r="D79" s="158"/>
      <c r="E79" s="158"/>
      <c r="F79" s="177" t="s">
        <v>1549</v>
      </c>
      <c r="G79" s="176"/>
      <c r="H79" s="158" t="s">
        <v>1557</v>
      </c>
      <c r="I79" s="158" t="s">
        <v>1558</v>
      </c>
      <c r="J79" s="158"/>
      <c r="K79" s="169"/>
    </row>
    <row r="80" spans="2:11" ht="15" customHeight="1">
      <c r="B80" s="178"/>
      <c r="C80" s="158" t="s">
        <v>1559</v>
      </c>
      <c r="D80" s="158"/>
      <c r="E80" s="158"/>
      <c r="F80" s="177" t="s">
        <v>1554</v>
      </c>
      <c r="G80" s="176"/>
      <c r="H80" s="158" t="s">
        <v>1560</v>
      </c>
      <c r="I80" s="158" t="s">
        <v>1551</v>
      </c>
      <c r="J80" s="158">
        <v>50</v>
      </c>
      <c r="K80" s="169"/>
    </row>
    <row r="81" spans="2:11" ht="15" customHeight="1">
      <c r="B81" s="178"/>
      <c r="C81" s="158" t="s">
        <v>1561</v>
      </c>
      <c r="D81" s="158"/>
      <c r="E81" s="158"/>
      <c r="F81" s="177" t="s">
        <v>1554</v>
      </c>
      <c r="G81" s="176"/>
      <c r="H81" s="158" t="s">
        <v>1562</v>
      </c>
      <c r="I81" s="158" t="s">
        <v>1551</v>
      </c>
      <c r="J81" s="158">
        <v>20</v>
      </c>
      <c r="K81" s="169"/>
    </row>
    <row r="82" spans="2:11" ht="15" customHeight="1">
      <c r="B82" s="178"/>
      <c r="C82" s="158" t="s">
        <v>1563</v>
      </c>
      <c r="D82" s="158"/>
      <c r="E82" s="158"/>
      <c r="F82" s="177" t="s">
        <v>1554</v>
      </c>
      <c r="G82" s="176"/>
      <c r="H82" s="158" t="s">
        <v>1564</v>
      </c>
      <c r="I82" s="158" t="s">
        <v>1551</v>
      </c>
      <c r="J82" s="158">
        <v>20</v>
      </c>
      <c r="K82" s="169"/>
    </row>
    <row r="83" spans="2:11" ht="15" customHeight="1">
      <c r="B83" s="178"/>
      <c r="C83" s="158" t="s">
        <v>1565</v>
      </c>
      <c r="D83" s="158"/>
      <c r="E83" s="158"/>
      <c r="F83" s="177" t="s">
        <v>1554</v>
      </c>
      <c r="G83" s="176"/>
      <c r="H83" s="158" t="s">
        <v>1566</v>
      </c>
      <c r="I83" s="158" t="s">
        <v>1551</v>
      </c>
      <c r="J83" s="158">
        <v>50</v>
      </c>
      <c r="K83" s="169"/>
    </row>
    <row r="84" spans="2:11" ht="15" customHeight="1">
      <c r="B84" s="178"/>
      <c r="C84" s="158" t="s">
        <v>1567</v>
      </c>
      <c r="D84" s="158"/>
      <c r="E84" s="158"/>
      <c r="F84" s="177" t="s">
        <v>1554</v>
      </c>
      <c r="G84" s="176"/>
      <c r="H84" s="158" t="s">
        <v>1567</v>
      </c>
      <c r="I84" s="158" t="s">
        <v>1551</v>
      </c>
      <c r="J84" s="158">
        <v>50</v>
      </c>
      <c r="K84" s="169"/>
    </row>
    <row r="85" spans="2:11" ht="15" customHeight="1">
      <c r="B85" s="178"/>
      <c r="C85" s="158" t="s">
        <v>135</v>
      </c>
      <c r="D85" s="158"/>
      <c r="E85" s="158"/>
      <c r="F85" s="177" t="s">
        <v>1554</v>
      </c>
      <c r="G85" s="176"/>
      <c r="H85" s="158" t="s">
        <v>1568</v>
      </c>
      <c r="I85" s="158" t="s">
        <v>1551</v>
      </c>
      <c r="J85" s="158">
        <v>255</v>
      </c>
      <c r="K85" s="169"/>
    </row>
    <row r="86" spans="2:11" ht="15" customHeight="1">
      <c r="B86" s="178"/>
      <c r="C86" s="158" t="s">
        <v>1569</v>
      </c>
      <c r="D86" s="158"/>
      <c r="E86" s="158"/>
      <c r="F86" s="177" t="s">
        <v>1549</v>
      </c>
      <c r="G86" s="176"/>
      <c r="H86" s="158" t="s">
        <v>1570</v>
      </c>
      <c r="I86" s="158" t="s">
        <v>1571</v>
      </c>
      <c r="J86" s="158"/>
      <c r="K86" s="169"/>
    </row>
    <row r="87" spans="2:11" ht="15" customHeight="1">
      <c r="B87" s="178"/>
      <c r="C87" s="158" t="s">
        <v>1572</v>
      </c>
      <c r="D87" s="158"/>
      <c r="E87" s="158"/>
      <c r="F87" s="177" t="s">
        <v>1549</v>
      </c>
      <c r="G87" s="176"/>
      <c r="H87" s="158" t="s">
        <v>1573</v>
      </c>
      <c r="I87" s="158" t="s">
        <v>1574</v>
      </c>
      <c r="J87" s="158"/>
      <c r="K87" s="169"/>
    </row>
    <row r="88" spans="2:11" ht="15" customHeight="1">
      <c r="B88" s="178"/>
      <c r="C88" s="158" t="s">
        <v>1575</v>
      </c>
      <c r="D88" s="158"/>
      <c r="E88" s="158"/>
      <c r="F88" s="177" t="s">
        <v>1549</v>
      </c>
      <c r="G88" s="176"/>
      <c r="H88" s="158" t="s">
        <v>1575</v>
      </c>
      <c r="I88" s="158" t="s">
        <v>1574</v>
      </c>
      <c r="J88" s="158"/>
      <c r="K88" s="169"/>
    </row>
    <row r="89" spans="2:11" ht="15" customHeight="1">
      <c r="B89" s="178"/>
      <c r="C89" s="158" t="s">
        <v>34</v>
      </c>
      <c r="D89" s="158"/>
      <c r="E89" s="158"/>
      <c r="F89" s="177" t="s">
        <v>1549</v>
      </c>
      <c r="G89" s="176"/>
      <c r="H89" s="158" t="s">
        <v>1576</v>
      </c>
      <c r="I89" s="158" t="s">
        <v>1574</v>
      </c>
      <c r="J89" s="158"/>
      <c r="K89" s="169"/>
    </row>
    <row r="90" spans="2:11" ht="15" customHeight="1">
      <c r="B90" s="178"/>
      <c r="C90" s="158" t="s">
        <v>42</v>
      </c>
      <c r="D90" s="158"/>
      <c r="E90" s="158"/>
      <c r="F90" s="177" t="s">
        <v>1549</v>
      </c>
      <c r="G90" s="176"/>
      <c r="H90" s="158" t="s">
        <v>1577</v>
      </c>
      <c r="I90" s="158" t="s">
        <v>1574</v>
      </c>
      <c r="J90" s="158"/>
      <c r="K90" s="169"/>
    </row>
    <row r="91" spans="2:11" ht="15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1"/>
    </row>
    <row r="92" spans="2:11" ht="18.75" customHeight="1">
      <c r="B92" s="182"/>
      <c r="C92" s="183"/>
      <c r="D92" s="183"/>
      <c r="E92" s="183"/>
      <c r="F92" s="183"/>
      <c r="G92" s="183"/>
      <c r="H92" s="183"/>
      <c r="I92" s="183"/>
      <c r="J92" s="183"/>
      <c r="K92" s="182"/>
    </row>
    <row r="93" spans="2:11" ht="18.75" customHeight="1">
      <c r="B93" s="164"/>
      <c r="C93" s="164"/>
      <c r="D93" s="164"/>
      <c r="E93" s="164"/>
      <c r="F93" s="164"/>
      <c r="G93" s="164"/>
      <c r="H93" s="164"/>
      <c r="I93" s="164"/>
      <c r="J93" s="164"/>
      <c r="K93" s="164"/>
    </row>
    <row r="94" spans="2:11" ht="7.5" customHeight="1">
      <c r="B94" s="165"/>
      <c r="C94" s="166"/>
      <c r="D94" s="166"/>
      <c r="E94" s="166"/>
      <c r="F94" s="166"/>
      <c r="G94" s="166"/>
      <c r="H94" s="166"/>
      <c r="I94" s="166"/>
      <c r="J94" s="166"/>
      <c r="K94" s="167"/>
    </row>
    <row r="95" spans="2:11" ht="45" customHeight="1">
      <c r="B95" s="168"/>
      <c r="C95" s="283" t="s">
        <v>1578</v>
      </c>
      <c r="D95" s="283"/>
      <c r="E95" s="283"/>
      <c r="F95" s="283"/>
      <c r="G95" s="283"/>
      <c r="H95" s="283"/>
      <c r="I95" s="283"/>
      <c r="J95" s="283"/>
      <c r="K95" s="169"/>
    </row>
    <row r="96" spans="2:11" ht="17.25" customHeight="1">
      <c r="B96" s="168"/>
      <c r="C96" s="170" t="s">
        <v>1542</v>
      </c>
      <c r="D96" s="170"/>
      <c r="E96" s="170"/>
      <c r="F96" s="170" t="s">
        <v>1543</v>
      </c>
      <c r="G96" s="171"/>
      <c r="H96" s="170" t="s">
        <v>129</v>
      </c>
      <c r="I96" s="170" t="s">
        <v>51</v>
      </c>
      <c r="J96" s="170" t="s">
        <v>1544</v>
      </c>
      <c r="K96" s="169"/>
    </row>
    <row r="97" spans="2:11" ht="17.25" customHeight="1">
      <c r="B97" s="168"/>
      <c r="C97" s="172" t="s">
        <v>1545</v>
      </c>
      <c r="D97" s="172"/>
      <c r="E97" s="172"/>
      <c r="F97" s="173" t="s">
        <v>1546</v>
      </c>
      <c r="G97" s="174"/>
      <c r="H97" s="172"/>
      <c r="I97" s="172"/>
      <c r="J97" s="172" t="s">
        <v>1547</v>
      </c>
      <c r="K97" s="169"/>
    </row>
    <row r="98" spans="2:11" ht="5.25" customHeight="1">
      <c r="B98" s="168"/>
      <c r="C98" s="170"/>
      <c r="D98" s="170"/>
      <c r="E98" s="170"/>
      <c r="F98" s="170"/>
      <c r="G98" s="184"/>
      <c r="H98" s="170"/>
      <c r="I98" s="170"/>
      <c r="J98" s="170"/>
      <c r="K98" s="169"/>
    </row>
    <row r="99" spans="2:11" ht="15" customHeight="1">
      <c r="B99" s="168"/>
      <c r="C99" s="158" t="s">
        <v>1548</v>
      </c>
      <c r="D99" s="158"/>
      <c r="E99" s="158"/>
      <c r="F99" s="177" t="s">
        <v>1549</v>
      </c>
      <c r="G99" s="158"/>
      <c r="H99" s="158" t="s">
        <v>1579</v>
      </c>
      <c r="I99" s="158" t="s">
        <v>1551</v>
      </c>
      <c r="J99" s="158" t="s">
        <v>1552</v>
      </c>
      <c r="K99" s="169"/>
    </row>
    <row r="100" spans="2:11" ht="15" customHeight="1">
      <c r="B100" s="178"/>
      <c r="C100" s="158" t="s">
        <v>1553</v>
      </c>
      <c r="D100" s="158"/>
      <c r="E100" s="158"/>
      <c r="F100" s="177" t="s">
        <v>1554</v>
      </c>
      <c r="G100" s="158"/>
      <c r="H100" s="158" t="s">
        <v>1579</v>
      </c>
      <c r="I100" s="158" t="s">
        <v>1551</v>
      </c>
      <c r="J100" s="158">
        <v>50</v>
      </c>
      <c r="K100" s="169"/>
    </row>
    <row r="101" spans="2:11" ht="15" customHeight="1">
      <c r="B101" s="178"/>
      <c r="C101" s="158" t="s">
        <v>1556</v>
      </c>
      <c r="D101" s="158"/>
      <c r="E101" s="158"/>
      <c r="F101" s="177" t="s">
        <v>1549</v>
      </c>
      <c r="G101" s="158"/>
      <c r="H101" s="158" t="s">
        <v>1579</v>
      </c>
      <c r="I101" s="158" t="s">
        <v>1558</v>
      </c>
      <c r="J101" s="158"/>
      <c r="K101" s="169"/>
    </row>
    <row r="102" spans="2:11" ht="15" customHeight="1">
      <c r="B102" s="178"/>
      <c r="C102" s="158" t="s">
        <v>1559</v>
      </c>
      <c r="D102" s="158"/>
      <c r="E102" s="158"/>
      <c r="F102" s="177" t="s">
        <v>1554</v>
      </c>
      <c r="G102" s="158"/>
      <c r="H102" s="158" t="s">
        <v>1579</v>
      </c>
      <c r="I102" s="158" t="s">
        <v>1551</v>
      </c>
      <c r="J102" s="158">
        <v>50</v>
      </c>
      <c r="K102" s="169"/>
    </row>
    <row r="103" spans="2:11" ht="15" customHeight="1">
      <c r="B103" s="178"/>
      <c r="C103" s="158" t="s">
        <v>1567</v>
      </c>
      <c r="D103" s="158"/>
      <c r="E103" s="158"/>
      <c r="F103" s="177" t="s">
        <v>1554</v>
      </c>
      <c r="G103" s="158"/>
      <c r="H103" s="158" t="s">
        <v>1579</v>
      </c>
      <c r="I103" s="158" t="s">
        <v>1551</v>
      </c>
      <c r="J103" s="158">
        <v>50</v>
      </c>
      <c r="K103" s="169"/>
    </row>
    <row r="104" spans="2:11" ht="15" customHeight="1">
      <c r="B104" s="178"/>
      <c r="C104" s="158" t="s">
        <v>1565</v>
      </c>
      <c r="D104" s="158"/>
      <c r="E104" s="158"/>
      <c r="F104" s="177" t="s">
        <v>1554</v>
      </c>
      <c r="G104" s="158"/>
      <c r="H104" s="158" t="s">
        <v>1579</v>
      </c>
      <c r="I104" s="158" t="s">
        <v>1551</v>
      </c>
      <c r="J104" s="158">
        <v>50</v>
      </c>
      <c r="K104" s="169"/>
    </row>
    <row r="105" spans="2:11" ht="15" customHeight="1">
      <c r="B105" s="178"/>
      <c r="C105" s="158" t="s">
        <v>47</v>
      </c>
      <c r="D105" s="158"/>
      <c r="E105" s="158"/>
      <c r="F105" s="177" t="s">
        <v>1549</v>
      </c>
      <c r="G105" s="158"/>
      <c r="H105" s="158" t="s">
        <v>1580</v>
      </c>
      <c r="I105" s="158" t="s">
        <v>1551</v>
      </c>
      <c r="J105" s="158">
        <v>20</v>
      </c>
      <c r="K105" s="169"/>
    </row>
    <row r="106" spans="2:11" ht="15" customHeight="1">
      <c r="B106" s="178"/>
      <c r="C106" s="158" t="s">
        <v>1581</v>
      </c>
      <c r="D106" s="158"/>
      <c r="E106" s="158"/>
      <c r="F106" s="177" t="s">
        <v>1549</v>
      </c>
      <c r="G106" s="158"/>
      <c r="H106" s="158" t="s">
        <v>1582</v>
      </c>
      <c r="I106" s="158" t="s">
        <v>1551</v>
      </c>
      <c r="J106" s="158">
        <v>120</v>
      </c>
      <c r="K106" s="169"/>
    </row>
    <row r="107" spans="2:11" ht="15" customHeight="1">
      <c r="B107" s="178"/>
      <c r="C107" s="158" t="s">
        <v>34</v>
      </c>
      <c r="D107" s="158"/>
      <c r="E107" s="158"/>
      <c r="F107" s="177" t="s">
        <v>1549</v>
      </c>
      <c r="G107" s="158"/>
      <c r="H107" s="158" t="s">
        <v>1583</v>
      </c>
      <c r="I107" s="158" t="s">
        <v>1574</v>
      </c>
      <c r="J107" s="158"/>
      <c r="K107" s="169"/>
    </row>
    <row r="108" spans="2:11" ht="15" customHeight="1">
      <c r="B108" s="178"/>
      <c r="C108" s="158" t="s">
        <v>42</v>
      </c>
      <c r="D108" s="158"/>
      <c r="E108" s="158"/>
      <c r="F108" s="177" t="s">
        <v>1549</v>
      </c>
      <c r="G108" s="158"/>
      <c r="H108" s="158" t="s">
        <v>1584</v>
      </c>
      <c r="I108" s="158" t="s">
        <v>1574</v>
      </c>
      <c r="J108" s="158"/>
      <c r="K108" s="169"/>
    </row>
    <row r="109" spans="2:11" ht="15" customHeight="1">
      <c r="B109" s="178"/>
      <c r="C109" s="158" t="s">
        <v>51</v>
      </c>
      <c r="D109" s="158"/>
      <c r="E109" s="158"/>
      <c r="F109" s="177" t="s">
        <v>1549</v>
      </c>
      <c r="G109" s="158"/>
      <c r="H109" s="158" t="s">
        <v>1585</v>
      </c>
      <c r="I109" s="158" t="s">
        <v>1586</v>
      </c>
      <c r="J109" s="158"/>
      <c r="K109" s="169"/>
    </row>
    <row r="110" spans="2:11" ht="15" customHeight="1">
      <c r="B110" s="179"/>
      <c r="C110" s="185"/>
      <c r="D110" s="185"/>
      <c r="E110" s="185"/>
      <c r="F110" s="185"/>
      <c r="G110" s="185"/>
      <c r="H110" s="185"/>
      <c r="I110" s="185"/>
      <c r="J110" s="185"/>
      <c r="K110" s="181"/>
    </row>
    <row r="111" spans="2:11" ht="18.75" customHeight="1">
      <c r="B111" s="186"/>
      <c r="C111" s="154"/>
      <c r="D111" s="154"/>
      <c r="E111" s="154"/>
      <c r="F111" s="187"/>
      <c r="G111" s="154"/>
      <c r="H111" s="154"/>
      <c r="I111" s="154"/>
      <c r="J111" s="154"/>
      <c r="K111" s="186"/>
    </row>
    <row r="112" spans="2:11" ht="18.75" customHeight="1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</row>
    <row r="113" spans="2:11" ht="7.5" customHeight="1">
      <c r="B113" s="188"/>
      <c r="C113" s="189"/>
      <c r="D113" s="189"/>
      <c r="E113" s="189"/>
      <c r="F113" s="189"/>
      <c r="G113" s="189"/>
      <c r="H113" s="189"/>
      <c r="I113" s="189"/>
      <c r="J113" s="189"/>
      <c r="K113" s="190"/>
    </row>
    <row r="114" spans="2:11" ht="45" customHeight="1">
      <c r="B114" s="191"/>
      <c r="C114" s="280" t="s">
        <v>1587</v>
      </c>
      <c r="D114" s="280"/>
      <c r="E114" s="280"/>
      <c r="F114" s="280"/>
      <c r="G114" s="280"/>
      <c r="H114" s="280"/>
      <c r="I114" s="280"/>
      <c r="J114" s="280"/>
      <c r="K114" s="192"/>
    </row>
    <row r="115" spans="2:11" ht="17.25" customHeight="1">
      <c r="B115" s="193"/>
      <c r="C115" s="170" t="s">
        <v>1542</v>
      </c>
      <c r="D115" s="170"/>
      <c r="E115" s="170"/>
      <c r="F115" s="170" t="s">
        <v>1543</v>
      </c>
      <c r="G115" s="171"/>
      <c r="H115" s="170" t="s">
        <v>129</v>
      </c>
      <c r="I115" s="170" t="s">
        <v>51</v>
      </c>
      <c r="J115" s="170" t="s">
        <v>1544</v>
      </c>
      <c r="K115" s="194"/>
    </row>
    <row r="116" spans="2:11" ht="17.25" customHeight="1">
      <c r="B116" s="193"/>
      <c r="C116" s="172" t="s">
        <v>1545</v>
      </c>
      <c r="D116" s="172"/>
      <c r="E116" s="172"/>
      <c r="F116" s="173" t="s">
        <v>1546</v>
      </c>
      <c r="G116" s="174"/>
      <c r="H116" s="172"/>
      <c r="I116" s="172"/>
      <c r="J116" s="172" t="s">
        <v>1547</v>
      </c>
      <c r="K116" s="194"/>
    </row>
    <row r="117" spans="2:11" ht="5.25" customHeight="1">
      <c r="B117" s="195"/>
      <c r="C117" s="175"/>
      <c r="D117" s="175"/>
      <c r="E117" s="175"/>
      <c r="F117" s="175"/>
      <c r="G117" s="158"/>
      <c r="H117" s="175"/>
      <c r="I117" s="175"/>
      <c r="J117" s="175"/>
      <c r="K117" s="196"/>
    </row>
    <row r="118" spans="2:11" ht="15" customHeight="1">
      <c r="B118" s="195"/>
      <c r="C118" s="158" t="s">
        <v>1548</v>
      </c>
      <c r="D118" s="175"/>
      <c r="E118" s="175"/>
      <c r="F118" s="177" t="s">
        <v>1549</v>
      </c>
      <c r="G118" s="158"/>
      <c r="H118" s="158" t="s">
        <v>1579</v>
      </c>
      <c r="I118" s="158" t="s">
        <v>1551</v>
      </c>
      <c r="J118" s="158" t="s">
        <v>1552</v>
      </c>
      <c r="K118" s="197"/>
    </row>
    <row r="119" spans="2:11" ht="15" customHeight="1">
      <c r="B119" s="195"/>
      <c r="C119" s="158" t="s">
        <v>1588</v>
      </c>
      <c r="D119" s="158"/>
      <c r="E119" s="158"/>
      <c r="F119" s="177" t="s">
        <v>1549</v>
      </c>
      <c r="G119" s="158"/>
      <c r="H119" s="158" t="s">
        <v>1589</v>
      </c>
      <c r="I119" s="158" t="s">
        <v>1551</v>
      </c>
      <c r="J119" s="158" t="s">
        <v>1552</v>
      </c>
      <c r="K119" s="197"/>
    </row>
    <row r="120" spans="2:11" ht="15" customHeight="1">
      <c r="B120" s="195"/>
      <c r="C120" s="158" t="s">
        <v>1497</v>
      </c>
      <c r="D120" s="158"/>
      <c r="E120" s="158"/>
      <c r="F120" s="177" t="s">
        <v>1549</v>
      </c>
      <c r="G120" s="158"/>
      <c r="H120" s="158" t="s">
        <v>1590</v>
      </c>
      <c r="I120" s="158" t="s">
        <v>1551</v>
      </c>
      <c r="J120" s="158" t="s">
        <v>1552</v>
      </c>
      <c r="K120" s="197"/>
    </row>
    <row r="121" spans="2:11" ht="15" customHeight="1">
      <c r="B121" s="195"/>
      <c r="C121" s="158" t="s">
        <v>1591</v>
      </c>
      <c r="D121" s="158"/>
      <c r="E121" s="158"/>
      <c r="F121" s="177" t="s">
        <v>1554</v>
      </c>
      <c r="G121" s="158"/>
      <c r="H121" s="158" t="s">
        <v>1592</v>
      </c>
      <c r="I121" s="158" t="s">
        <v>1551</v>
      </c>
      <c r="J121" s="158">
        <v>15</v>
      </c>
      <c r="K121" s="197"/>
    </row>
    <row r="122" spans="2:11" ht="15" customHeight="1">
      <c r="B122" s="195"/>
      <c r="C122" s="158" t="s">
        <v>1553</v>
      </c>
      <c r="D122" s="158"/>
      <c r="E122" s="158"/>
      <c r="F122" s="177" t="s">
        <v>1554</v>
      </c>
      <c r="G122" s="158"/>
      <c r="H122" s="158" t="s">
        <v>1579</v>
      </c>
      <c r="I122" s="158" t="s">
        <v>1551</v>
      </c>
      <c r="J122" s="158">
        <v>50</v>
      </c>
      <c r="K122" s="197"/>
    </row>
    <row r="123" spans="2:11" ht="15" customHeight="1">
      <c r="B123" s="195"/>
      <c r="C123" s="158" t="s">
        <v>1559</v>
      </c>
      <c r="D123" s="158"/>
      <c r="E123" s="158"/>
      <c r="F123" s="177" t="s">
        <v>1554</v>
      </c>
      <c r="G123" s="158"/>
      <c r="H123" s="158" t="s">
        <v>1579</v>
      </c>
      <c r="I123" s="158" t="s">
        <v>1551</v>
      </c>
      <c r="J123" s="158">
        <v>50</v>
      </c>
      <c r="K123" s="197"/>
    </row>
    <row r="124" spans="2:11" ht="15" customHeight="1">
      <c r="B124" s="195"/>
      <c r="C124" s="158" t="s">
        <v>1565</v>
      </c>
      <c r="D124" s="158"/>
      <c r="E124" s="158"/>
      <c r="F124" s="177" t="s">
        <v>1554</v>
      </c>
      <c r="G124" s="158"/>
      <c r="H124" s="158" t="s">
        <v>1579</v>
      </c>
      <c r="I124" s="158" t="s">
        <v>1551</v>
      </c>
      <c r="J124" s="158">
        <v>50</v>
      </c>
      <c r="K124" s="197"/>
    </row>
    <row r="125" spans="2:11" ht="15" customHeight="1">
      <c r="B125" s="195"/>
      <c r="C125" s="158" t="s">
        <v>1567</v>
      </c>
      <c r="D125" s="158"/>
      <c r="E125" s="158"/>
      <c r="F125" s="177" t="s">
        <v>1554</v>
      </c>
      <c r="G125" s="158"/>
      <c r="H125" s="158" t="s">
        <v>1579</v>
      </c>
      <c r="I125" s="158" t="s">
        <v>1551</v>
      </c>
      <c r="J125" s="158">
        <v>50</v>
      </c>
      <c r="K125" s="197"/>
    </row>
    <row r="126" spans="2:11" ht="15" customHeight="1">
      <c r="B126" s="195"/>
      <c r="C126" s="158" t="s">
        <v>135</v>
      </c>
      <c r="D126" s="158"/>
      <c r="E126" s="158"/>
      <c r="F126" s="177" t="s">
        <v>1554</v>
      </c>
      <c r="G126" s="158"/>
      <c r="H126" s="158" t="s">
        <v>1593</v>
      </c>
      <c r="I126" s="158" t="s">
        <v>1551</v>
      </c>
      <c r="J126" s="158">
        <v>255</v>
      </c>
      <c r="K126" s="197"/>
    </row>
    <row r="127" spans="2:11" ht="15" customHeight="1">
      <c r="B127" s="195"/>
      <c r="C127" s="158" t="s">
        <v>1569</v>
      </c>
      <c r="D127" s="158"/>
      <c r="E127" s="158"/>
      <c r="F127" s="177" t="s">
        <v>1549</v>
      </c>
      <c r="G127" s="158"/>
      <c r="H127" s="158" t="s">
        <v>1594</v>
      </c>
      <c r="I127" s="158" t="s">
        <v>1571</v>
      </c>
      <c r="J127" s="158"/>
      <c r="K127" s="197"/>
    </row>
    <row r="128" spans="2:11" ht="15" customHeight="1">
      <c r="B128" s="195"/>
      <c r="C128" s="158" t="s">
        <v>1572</v>
      </c>
      <c r="D128" s="158"/>
      <c r="E128" s="158"/>
      <c r="F128" s="177" t="s">
        <v>1549</v>
      </c>
      <c r="G128" s="158"/>
      <c r="H128" s="158" t="s">
        <v>1595</v>
      </c>
      <c r="I128" s="158" t="s">
        <v>1574</v>
      </c>
      <c r="J128" s="158"/>
      <c r="K128" s="197"/>
    </row>
    <row r="129" spans="2:11" ht="15" customHeight="1">
      <c r="B129" s="195"/>
      <c r="C129" s="158" t="s">
        <v>1575</v>
      </c>
      <c r="D129" s="158"/>
      <c r="E129" s="158"/>
      <c r="F129" s="177" t="s">
        <v>1549</v>
      </c>
      <c r="G129" s="158"/>
      <c r="H129" s="158" t="s">
        <v>1575</v>
      </c>
      <c r="I129" s="158" t="s">
        <v>1574</v>
      </c>
      <c r="J129" s="158"/>
      <c r="K129" s="197"/>
    </row>
    <row r="130" spans="2:11" ht="15" customHeight="1">
      <c r="B130" s="195"/>
      <c r="C130" s="158" t="s">
        <v>34</v>
      </c>
      <c r="D130" s="158"/>
      <c r="E130" s="158"/>
      <c r="F130" s="177" t="s">
        <v>1549</v>
      </c>
      <c r="G130" s="158"/>
      <c r="H130" s="158" t="s">
        <v>1596</v>
      </c>
      <c r="I130" s="158" t="s">
        <v>1574</v>
      </c>
      <c r="J130" s="158"/>
      <c r="K130" s="197"/>
    </row>
    <row r="131" spans="2:11" ht="15" customHeight="1">
      <c r="B131" s="195"/>
      <c r="C131" s="158" t="s">
        <v>1597</v>
      </c>
      <c r="D131" s="158"/>
      <c r="E131" s="158"/>
      <c r="F131" s="177" t="s">
        <v>1549</v>
      </c>
      <c r="G131" s="158"/>
      <c r="H131" s="158" t="s">
        <v>1598</v>
      </c>
      <c r="I131" s="158" t="s">
        <v>1574</v>
      </c>
      <c r="J131" s="158"/>
      <c r="K131" s="197"/>
    </row>
    <row r="132" spans="2:11" ht="15" customHeight="1">
      <c r="B132" s="198"/>
      <c r="C132" s="199"/>
      <c r="D132" s="199"/>
      <c r="E132" s="199"/>
      <c r="F132" s="199"/>
      <c r="G132" s="199"/>
      <c r="H132" s="199"/>
      <c r="I132" s="199"/>
      <c r="J132" s="199"/>
      <c r="K132" s="200"/>
    </row>
    <row r="133" spans="2:11" ht="18.75" customHeight="1">
      <c r="B133" s="154"/>
      <c r="C133" s="154"/>
      <c r="D133" s="154"/>
      <c r="E133" s="154"/>
      <c r="F133" s="187"/>
      <c r="G133" s="154"/>
      <c r="H133" s="154"/>
      <c r="I133" s="154"/>
      <c r="J133" s="154"/>
      <c r="K133" s="154"/>
    </row>
    <row r="134" spans="2:11" ht="18.75" customHeight="1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2:11" ht="7.5" customHeight="1">
      <c r="B135" s="165"/>
      <c r="C135" s="166"/>
      <c r="D135" s="166"/>
      <c r="E135" s="166"/>
      <c r="F135" s="166"/>
      <c r="G135" s="166"/>
      <c r="H135" s="166"/>
      <c r="I135" s="166"/>
      <c r="J135" s="166"/>
      <c r="K135" s="167"/>
    </row>
    <row r="136" spans="2:11" ht="45" customHeight="1">
      <c r="B136" s="168"/>
      <c r="C136" s="283" t="s">
        <v>1599</v>
      </c>
      <c r="D136" s="283"/>
      <c r="E136" s="283"/>
      <c r="F136" s="283"/>
      <c r="G136" s="283"/>
      <c r="H136" s="283"/>
      <c r="I136" s="283"/>
      <c r="J136" s="283"/>
      <c r="K136" s="169"/>
    </row>
    <row r="137" spans="2:11" ht="17.25" customHeight="1">
      <c r="B137" s="168"/>
      <c r="C137" s="170" t="s">
        <v>1542</v>
      </c>
      <c r="D137" s="170"/>
      <c r="E137" s="170"/>
      <c r="F137" s="170" t="s">
        <v>1543</v>
      </c>
      <c r="G137" s="171"/>
      <c r="H137" s="170" t="s">
        <v>129</v>
      </c>
      <c r="I137" s="170" t="s">
        <v>51</v>
      </c>
      <c r="J137" s="170" t="s">
        <v>1544</v>
      </c>
      <c r="K137" s="169"/>
    </row>
    <row r="138" spans="2:11" ht="17.25" customHeight="1">
      <c r="B138" s="168"/>
      <c r="C138" s="172" t="s">
        <v>1545</v>
      </c>
      <c r="D138" s="172"/>
      <c r="E138" s="172"/>
      <c r="F138" s="173" t="s">
        <v>1546</v>
      </c>
      <c r="G138" s="174"/>
      <c r="H138" s="172"/>
      <c r="I138" s="172"/>
      <c r="J138" s="172" t="s">
        <v>1547</v>
      </c>
      <c r="K138" s="169"/>
    </row>
    <row r="139" spans="2:11" ht="5.25" customHeight="1">
      <c r="B139" s="178"/>
      <c r="C139" s="175"/>
      <c r="D139" s="175"/>
      <c r="E139" s="175"/>
      <c r="F139" s="175"/>
      <c r="G139" s="176"/>
      <c r="H139" s="175"/>
      <c r="I139" s="175"/>
      <c r="J139" s="175"/>
      <c r="K139" s="197"/>
    </row>
    <row r="140" spans="2:11" ht="15" customHeight="1">
      <c r="B140" s="178"/>
      <c r="C140" s="201" t="s">
        <v>1548</v>
      </c>
      <c r="D140" s="158"/>
      <c r="E140" s="158"/>
      <c r="F140" s="202" t="s">
        <v>1549</v>
      </c>
      <c r="G140" s="158"/>
      <c r="H140" s="201" t="s">
        <v>1579</v>
      </c>
      <c r="I140" s="201" t="s">
        <v>1551</v>
      </c>
      <c r="J140" s="201" t="s">
        <v>1552</v>
      </c>
      <c r="K140" s="197"/>
    </row>
    <row r="141" spans="2:11" ht="15" customHeight="1">
      <c r="B141" s="178"/>
      <c r="C141" s="201" t="s">
        <v>1588</v>
      </c>
      <c r="D141" s="158"/>
      <c r="E141" s="158"/>
      <c r="F141" s="202" t="s">
        <v>1549</v>
      </c>
      <c r="G141" s="158"/>
      <c r="H141" s="201" t="s">
        <v>1600</v>
      </c>
      <c r="I141" s="201" t="s">
        <v>1551</v>
      </c>
      <c r="J141" s="201" t="s">
        <v>1552</v>
      </c>
      <c r="K141" s="197"/>
    </row>
    <row r="142" spans="2:11" ht="15" customHeight="1">
      <c r="B142" s="178"/>
      <c r="C142" s="201" t="s">
        <v>1497</v>
      </c>
      <c r="D142" s="158"/>
      <c r="E142" s="158"/>
      <c r="F142" s="202" t="s">
        <v>1549</v>
      </c>
      <c r="G142" s="158"/>
      <c r="H142" s="201" t="s">
        <v>1601</v>
      </c>
      <c r="I142" s="201" t="s">
        <v>1551</v>
      </c>
      <c r="J142" s="201" t="s">
        <v>1552</v>
      </c>
      <c r="K142" s="197"/>
    </row>
    <row r="143" spans="2:11" ht="15" customHeight="1">
      <c r="B143" s="178"/>
      <c r="C143" s="201" t="s">
        <v>1553</v>
      </c>
      <c r="D143" s="158"/>
      <c r="E143" s="158"/>
      <c r="F143" s="202" t="s">
        <v>1554</v>
      </c>
      <c r="G143" s="158"/>
      <c r="H143" s="201" t="s">
        <v>1579</v>
      </c>
      <c r="I143" s="201" t="s">
        <v>1551</v>
      </c>
      <c r="J143" s="201">
        <v>50</v>
      </c>
      <c r="K143" s="197"/>
    </row>
    <row r="144" spans="2:11" ht="15" customHeight="1">
      <c r="B144" s="178"/>
      <c r="C144" s="201" t="s">
        <v>1556</v>
      </c>
      <c r="D144" s="158"/>
      <c r="E144" s="158"/>
      <c r="F144" s="202" t="s">
        <v>1549</v>
      </c>
      <c r="G144" s="158"/>
      <c r="H144" s="201" t="s">
        <v>1579</v>
      </c>
      <c r="I144" s="201" t="s">
        <v>1558</v>
      </c>
      <c r="J144" s="201"/>
      <c r="K144" s="197"/>
    </row>
    <row r="145" spans="2:11" ht="15" customHeight="1">
      <c r="B145" s="178"/>
      <c r="C145" s="201" t="s">
        <v>1559</v>
      </c>
      <c r="D145" s="158"/>
      <c r="E145" s="158"/>
      <c r="F145" s="202" t="s">
        <v>1554</v>
      </c>
      <c r="G145" s="158"/>
      <c r="H145" s="201" t="s">
        <v>1579</v>
      </c>
      <c r="I145" s="201" t="s">
        <v>1551</v>
      </c>
      <c r="J145" s="201">
        <v>50</v>
      </c>
      <c r="K145" s="197"/>
    </row>
    <row r="146" spans="2:11" ht="15" customHeight="1">
      <c r="B146" s="178"/>
      <c r="C146" s="201" t="s">
        <v>1567</v>
      </c>
      <c r="D146" s="158"/>
      <c r="E146" s="158"/>
      <c r="F146" s="202" t="s">
        <v>1554</v>
      </c>
      <c r="G146" s="158"/>
      <c r="H146" s="201" t="s">
        <v>1579</v>
      </c>
      <c r="I146" s="201" t="s">
        <v>1551</v>
      </c>
      <c r="J146" s="201">
        <v>50</v>
      </c>
      <c r="K146" s="197"/>
    </row>
    <row r="147" spans="2:11" ht="15" customHeight="1">
      <c r="B147" s="178"/>
      <c r="C147" s="201" t="s">
        <v>1565</v>
      </c>
      <c r="D147" s="158"/>
      <c r="E147" s="158"/>
      <c r="F147" s="202" t="s">
        <v>1554</v>
      </c>
      <c r="G147" s="158"/>
      <c r="H147" s="201" t="s">
        <v>1579</v>
      </c>
      <c r="I147" s="201" t="s">
        <v>1551</v>
      </c>
      <c r="J147" s="201">
        <v>50</v>
      </c>
      <c r="K147" s="197"/>
    </row>
    <row r="148" spans="2:11" ht="15" customHeight="1">
      <c r="B148" s="178"/>
      <c r="C148" s="201" t="s">
        <v>110</v>
      </c>
      <c r="D148" s="158"/>
      <c r="E148" s="158"/>
      <c r="F148" s="202" t="s">
        <v>1549</v>
      </c>
      <c r="G148" s="158"/>
      <c r="H148" s="201" t="s">
        <v>1602</v>
      </c>
      <c r="I148" s="201" t="s">
        <v>1551</v>
      </c>
      <c r="J148" s="201" t="s">
        <v>1603</v>
      </c>
      <c r="K148" s="197"/>
    </row>
    <row r="149" spans="2:11" ht="15" customHeight="1">
      <c r="B149" s="178"/>
      <c r="C149" s="201" t="s">
        <v>1604</v>
      </c>
      <c r="D149" s="158"/>
      <c r="E149" s="158"/>
      <c r="F149" s="202" t="s">
        <v>1549</v>
      </c>
      <c r="G149" s="158"/>
      <c r="H149" s="201" t="s">
        <v>1605</v>
      </c>
      <c r="I149" s="201" t="s">
        <v>1574</v>
      </c>
      <c r="J149" s="201"/>
      <c r="K149" s="197"/>
    </row>
    <row r="150" spans="2:11" ht="15" customHeight="1">
      <c r="B150" s="203"/>
      <c r="C150" s="185"/>
      <c r="D150" s="185"/>
      <c r="E150" s="185"/>
      <c r="F150" s="185"/>
      <c r="G150" s="185"/>
      <c r="H150" s="185"/>
      <c r="I150" s="185"/>
      <c r="J150" s="185"/>
      <c r="K150" s="204"/>
    </row>
    <row r="151" spans="2:11" ht="18.75" customHeight="1">
      <c r="B151" s="154"/>
      <c r="C151" s="158"/>
      <c r="D151" s="158"/>
      <c r="E151" s="158"/>
      <c r="F151" s="177"/>
      <c r="G151" s="158"/>
      <c r="H151" s="158"/>
      <c r="I151" s="158"/>
      <c r="J151" s="158"/>
      <c r="K151" s="154"/>
    </row>
    <row r="152" spans="2:11" ht="18.75" customHeight="1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</row>
    <row r="153" spans="2:11" ht="7.5" customHeight="1">
      <c r="B153" s="145"/>
      <c r="C153" s="146"/>
      <c r="D153" s="146"/>
      <c r="E153" s="146"/>
      <c r="F153" s="146"/>
      <c r="G153" s="146"/>
      <c r="H153" s="146"/>
      <c r="I153" s="146"/>
      <c r="J153" s="146"/>
      <c r="K153" s="147"/>
    </row>
    <row r="154" spans="2:11" ht="45" customHeight="1">
      <c r="B154" s="148"/>
      <c r="C154" s="280" t="s">
        <v>1606</v>
      </c>
      <c r="D154" s="280"/>
      <c r="E154" s="280"/>
      <c r="F154" s="280"/>
      <c r="G154" s="280"/>
      <c r="H154" s="280"/>
      <c r="I154" s="280"/>
      <c r="J154" s="280"/>
      <c r="K154" s="149"/>
    </row>
    <row r="155" spans="2:11" ht="17.25" customHeight="1">
      <c r="B155" s="148"/>
      <c r="C155" s="170" t="s">
        <v>1542</v>
      </c>
      <c r="D155" s="170"/>
      <c r="E155" s="170"/>
      <c r="F155" s="170" t="s">
        <v>1543</v>
      </c>
      <c r="G155" s="205"/>
      <c r="H155" s="206" t="s">
        <v>129</v>
      </c>
      <c r="I155" s="206" t="s">
        <v>51</v>
      </c>
      <c r="J155" s="170" t="s">
        <v>1544</v>
      </c>
      <c r="K155" s="149"/>
    </row>
    <row r="156" spans="2:11" ht="17.25" customHeight="1">
      <c r="B156" s="151"/>
      <c r="C156" s="172" t="s">
        <v>1545</v>
      </c>
      <c r="D156" s="172"/>
      <c r="E156" s="172"/>
      <c r="F156" s="173" t="s">
        <v>1546</v>
      </c>
      <c r="G156" s="207"/>
      <c r="H156" s="208"/>
      <c r="I156" s="208"/>
      <c r="J156" s="172" t="s">
        <v>1547</v>
      </c>
      <c r="K156" s="152"/>
    </row>
    <row r="157" spans="2:11" ht="5.25" customHeight="1">
      <c r="B157" s="178"/>
      <c r="C157" s="175"/>
      <c r="D157" s="175"/>
      <c r="E157" s="175"/>
      <c r="F157" s="175"/>
      <c r="G157" s="176"/>
      <c r="H157" s="175"/>
      <c r="I157" s="175"/>
      <c r="J157" s="175"/>
      <c r="K157" s="197"/>
    </row>
    <row r="158" spans="2:11" ht="15" customHeight="1">
      <c r="B158" s="178"/>
      <c r="C158" s="158" t="s">
        <v>1548</v>
      </c>
      <c r="D158" s="158"/>
      <c r="E158" s="158"/>
      <c r="F158" s="177" t="s">
        <v>1549</v>
      </c>
      <c r="G158" s="158"/>
      <c r="H158" s="158" t="s">
        <v>1579</v>
      </c>
      <c r="I158" s="158" t="s">
        <v>1551</v>
      </c>
      <c r="J158" s="158" t="s">
        <v>1552</v>
      </c>
      <c r="K158" s="197"/>
    </row>
    <row r="159" spans="2:11" ht="15" customHeight="1">
      <c r="B159" s="178"/>
      <c r="C159" s="158" t="s">
        <v>1588</v>
      </c>
      <c r="D159" s="158"/>
      <c r="E159" s="158"/>
      <c r="F159" s="177" t="s">
        <v>1549</v>
      </c>
      <c r="G159" s="158"/>
      <c r="H159" s="158" t="s">
        <v>1589</v>
      </c>
      <c r="I159" s="158" t="s">
        <v>1551</v>
      </c>
      <c r="J159" s="158" t="s">
        <v>1552</v>
      </c>
      <c r="K159" s="197"/>
    </row>
    <row r="160" spans="2:11" ht="15" customHeight="1">
      <c r="B160" s="178"/>
      <c r="C160" s="158" t="s">
        <v>1497</v>
      </c>
      <c r="D160" s="158"/>
      <c r="E160" s="158"/>
      <c r="F160" s="177" t="s">
        <v>1549</v>
      </c>
      <c r="G160" s="158"/>
      <c r="H160" s="158" t="s">
        <v>1607</v>
      </c>
      <c r="I160" s="158" t="s">
        <v>1551</v>
      </c>
      <c r="J160" s="158" t="s">
        <v>1552</v>
      </c>
      <c r="K160" s="197"/>
    </row>
    <row r="161" spans="2:11" ht="15" customHeight="1">
      <c r="B161" s="178"/>
      <c r="C161" s="158" t="s">
        <v>1553</v>
      </c>
      <c r="D161" s="158"/>
      <c r="E161" s="158"/>
      <c r="F161" s="177" t="s">
        <v>1554</v>
      </c>
      <c r="G161" s="158"/>
      <c r="H161" s="158" t="s">
        <v>1607</v>
      </c>
      <c r="I161" s="158" t="s">
        <v>1551</v>
      </c>
      <c r="J161" s="158">
        <v>50</v>
      </c>
      <c r="K161" s="197"/>
    </row>
    <row r="162" spans="2:11" ht="15" customHeight="1">
      <c r="B162" s="178"/>
      <c r="C162" s="158" t="s">
        <v>1556</v>
      </c>
      <c r="D162" s="158"/>
      <c r="E162" s="158"/>
      <c r="F162" s="177" t="s">
        <v>1549</v>
      </c>
      <c r="G162" s="158"/>
      <c r="H162" s="158" t="s">
        <v>1607</v>
      </c>
      <c r="I162" s="158" t="s">
        <v>1558</v>
      </c>
      <c r="J162" s="158"/>
      <c r="K162" s="197"/>
    </row>
    <row r="163" spans="2:11" ht="15" customHeight="1">
      <c r="B163" s="178"/>
      <c r="C163" s="158" t="s">
        <v>1559</v>
      </c>
      <c r="D163" s="158"/>
      <c r="E163" s="158"/>
      <c r="F163" s="177" t="s">
        <v>1554</v>
      </c>
      <c r="G163" s="158"/>
      <c r="H163" s="158" t="s">
        <v>1607</v>
      </c>
      <c r="I163" s="158" t="s">
        <v>1551</v>
      </c>
      <c r="J163" s="158">
        <v>50</v>
      </c>
      <c r="K163" s="197"/>
    </row>
    <row r="164" spans="2:11" ht="15" customHeight="1">
      <c r="B164" s="178"/>
      <c r="C164" s="158" t="s">
        <v>1567</v>
      </c>
      <c r="D164" s="158"/>
      <c r="E164" s="158"/>
      <c r="F164" s="177" t="s">
        <v>1554</v>
      </c>
      <c r="G164" s="158"/>
      <c r="H164" s="158" t="s">
        <v>1607</v>
      </c>
      <c r="I164" s="158" t="s">
        <v>1551</v>
      </c>
      <c r="J164" s="158">
        <v>50</v>
      </c>
      <c r="K164" s="197"/>
    </row>
    <row r="165" spans="2:11" ht="15" customHeight="1">
      <c r="B165" s="178"/>
      <c r="C165" s="158" t="s">
        <v>1565</v>
      </c>
      <c r="D165" s="158"/>
      <c r="E165" s="158"/>
      <c r="F165" s="177" t="s">
        <v>1554</v>
      </c>
      <c r="G165" s="158"/>
      <c r="H165" s="158" t="s">
        <v>1607</v>
      </c>
      <c r="I165" s="158" t="s">
        <v>1551</v>
      </c>
      <c r="J165" s="158">
        <v>50</v>
      </c>
      <c r="K165" s="197"/>
    </row>
    <row r="166" spans="2:11" ht="15" customHeight="1">
      <c r="B166" s="178"/>
      <c r="C166" s="158" t="s">
        <v>128</v>
      </c>
      <c r="D166" s="158"/>
      <c r="E166" s="158"/>
      <c r="F166" s="177" t="s">
        <v>1549</v>
      </c>
      <c r="G166" s="158"/>
      <c r="H166" s="158" t="s">
        <v>1608</v>
      </c>
      <c r="I166" s="158" t="s">
        <v>1609</v>
      </c>
      <c r="J166" s="158"/>
      <c r="K166" s="197"/>
    </row>
    <row r="167" spans="2:11" ht="15" customHeight="1">
      <c r="B167" s="178"/>
      <c r="C167" s="158" t="s">
        <v>51</v>
      </c>
      <c r="D167" s="158"/>
      <c r="E167" s="158"/>
      <c r="F167" s="177" t="s">
        <v>1549</v>
      </c>
      <c r="G167" s="158"/>
      <c r="H167" s="158" t="s">
        <v>1610</v>
      </c>
      <c r="I167" s="158" t="s">
        <v>1611</v>
      </c>
      <c r="J167" s="158">
        <v>1</v>
      </c>
      <c r="K167" s="197"/>
    </row>
    <row r="168" spans="2:11" ht="15" customHeight="1">
      <c r="B168" s="178"/>
      <c r="C168" s="158" t="s">
        <v>47</v>
      </c>
      <c r="D168" s="158"/>
      <c r="E168" s="158"/>
      <c r="F168" s="177" t="s">
        <v>1549</v>
      </c>
      <c r="G168" s="158"/>
      <c r="H168" s="158" t="s">
        <v>1612</v>
      </c>
      <c r="I168" s="158" t="s">
        <v>1551</v>
      </c>
      <c r="J168" s="158">
        <v>20</v>
      </c>
      <c r="K168" s="197"/>
    </row>
    <row r="169" spans="2:11" ht="15" customHeight="1">
      <c r="B169" s="178"/>
      <c r="C169" s="158" t="s">
        <v>129</v>
      </c>
      <c r="D169" s="158"/>
      <c r="E169" s="158"/>
      <c r="F169" s="177" t="s">
        <v>1549</v>
      </c>
      <c r="G169" s="158"/>
      <c r="H169" s="158" t="s">
        <v>1613</v>
      </c>
      <c r="I169" s="158" t="s">
        <v>1551</v>
      </c>
      <c r="J169" s="158">
        <v>255</v>
      </c>
      <c r="K169" s="197"/>
    </row>
    <row r="170" spans="2:11" ht="15" customHeight="1">
      <c r="B170" s="178"/>
      <c r="C170" s="158" t="s">
        <v>130</v>
      </c>
      <c r="D170" s="158"/>
      <c r="E170" s="158"/>
      <c r="F170" s="177" t="s">
        <v>1549</v>
      </c>
      <c r="G170" s="158"/>
      <c r="H170" s="158" t="s">
        <v>1513</v>
      </c>
      <c r="I170" s="158" t="s">
        <v>1551</v>
      </c>
      <c r="J170" s="158">
        <v>10</v>
      </c>
      <c r="K170" s="197"/>
    </row>
    <row r="171" spans="2:11" ht="15" customHeight="1">
      <c r="B171" s="178"/>
      <c r="C171" s="158" t="s">
        <v>131</v>
      </c>
      <c r="D171" s="158"/>
      <c r="E171" s="158"/>
      <c r="F171" s="177" t="s">
        <v>1549</v>
      </c>
      <c r="G171" s="158"/>
      <c r="H171" s="158" t="s">
        <v>1614</v>
      </c>
      <c r="I171" s="158" t="s">
        <v>1574</v>
      </c>
      <c r="J171" s="158"/>
      <c r="K171" s="197"/>
    </row>
    <row r="172" spans="2:11" ht="15" customHeight="1">
      <c r="B172" s="178"/>
      <c r="C172" s="158" t="s">
        <v>1615</v>
      </c>
      <c r="D172" s="158"/>
      <c r="E172" s="158"/>
      <c r="F172" s="177" t="s">
        <v>1549</v>
      </c>
      <c r="G172" s="158"/>
      <c r="H172" s="158" t="s">
        <v>1616</v>
      </c>
      <c r="I172" s="158" t="s">
        <v>1574</v>
      </c>
      <c r="J172" s="158"/>
      <c r="K172" s="197"/>
    </row>
    <row r="173" spans="2:11" ht="15" customHeight="1">
      <c r="B173" s="178"/>
      <c r="C173" s="158" t="s">
        <v>1604</v>
      </c>
      <c r="D173" s="158"/>
      <c r="E173" s="158"/>
      <c r="F173" s="177" t="s">
        <v>1549</v>
      </c>
      <c r="G173" s="158"/>
      <c r="H173" s="158" t="s">
        <v>1617</v>
      </c>
      <c r="I173" s="158" t="s">
        <v>1574</v>
      </c>
      <c r="J173" s="158"/>
      <c r="K173" s="197"/>
    </row>
    <row r="174" spans="2:11" ht="15" customHeight="1">
      <c r="B174" s="178"/>
      <c r="C174" s="158" t="s">
        <v>134</v>
      </c>
      <c r="D174" s="158"/>
      <c r="E174" s="158"/>
      <c r="F174" s="177" t="s">
        <v>1554</v>
      </c>
      <c r="G174" s="158"/>
      <c r="H174" s="158" t="s">
        <v>1618</v>
      </c>
      <c r="I174" s="158" t="s">
        <v>1551</v>
      </c>
      <c r="J174" s="158">
        <v>50</v>
      </c>
      <c r="K174" s="197"/>
    </row>
    <row r="175" spans="2:11" ht="15" customHeight="1">
      <c r="B175" s="203"/>
      <c r="C175" s="185"/>
      <c r="D175" s="185"/>
      <c r="E175" s="185"/>
      <c r="F175" s="185"/>
      <c r="G175" s="185"/>
      <c r="H175" s="185"/>
      <c r="I175" s="185"/>
      <c r="J175" s="185"/>
      <c r="K175" s="204"/>
    </row>
    <row r="176" spans="2:11" ht="18.75" customHeight="1">
      <c r="B176" s="154"/>
      <c r="C176" s="158"/>
      <c r="D176" s="158"/>
      <c r="E176" s="158"/>
      <c r="F176" s="177"/>
      <c r="G176" s="158"/>
      <c r="H176" s="158"/>
      <c r="I176" s="158"/>
      <c r="J176" s="158"/>
      <c r="K176" s="154"/>
    </row>
    <row r="177" spans="2:11" ht="18.75" customHeight="1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</row>
    <row r="178" spans="2:11" ht="13.5">
      <c r="B178" s="145"/>
      <c r="C178" s="146"/>
      <c r="D178" s="146"/>
      <c r="E178" s="146"/>
      <c r="F178" s="146"/>
      <c r="G178" s="146"/>
      <c r="H178" s="146"/>
      <c r="I178" s="146"/>
      <c r="J178" s="146"/>
      <c r="K178" s="147"/>
    </row>
    <row r="179" spans="2:11" ht="21">
      <c r="B179" s="148"/>
      <c r="C179" s="280" t="s">
        <v>1619</v>
      </c>
      <c r="D179" s="280"/>
      <c r="E179" s="280"/>
      <c r="F179" s="280"/>
      <c r="G179" s="280"/>
      <c r="H179" s="280"/>
      <c r="I179" s="280"/>
      <c r="J179" s="280"/>
      <c r="K179" s="149"/>
    </row>
    <row r="180" spans="2:11" ht="25.5" customHeight="1">
      <c r="B180" s="148"/>
      <c r="C180" s="209" t="s">
        <v>1620</v>
      </c>
      <c r="D180" s="209"/>
      <c r="E180" s="209"/>
      <c r="F180" s="209" t="s">
        <v>1621</v>
      </c>
      <c r="G180" s="210"/>
      <c r="H180" s="281" t="s">
        <v>1622</v>
      </c>
      <c r="I180" s="281"/>
      <c r="J180" s="281"/>
      <c r="K180" s="149"/>
    </row>
    <row r="181" spans="2:11" ht="5.25" customHeight="1">
      <c r="B181" s="178"/>
      <c r="C181" s="175"/>
      <c r="D181" s="175"/>
      <c r="E181" s="175"/>
      <c r="F181" s="175"/>
      <c r="G181" s="158"/>
      <c r="H181" s="175"/>
      <c r="I181" s="175"/>
      <c r="J181" s="175"/>
      <c r="K181" s="197"/>
    </row>
    <row r="182" spans="2:11" ht="15" customHeight="1">
      <c r="B182" s="178"/>
      <c r="C182" s="158" t="s">
        <v>1623</v>
      </c>
      <c r="D182" s="158"/>
      <c r="E182" s="158"/>
      <c r="F182" s="177" t="s">
        <v>36</v>
      </c>
      <c r="G182" s="158"/>
      <c r="H182" s="279" t="s">
        <v>1624</v>
      </c>
      <c r="I182" s="279"/>
      <c r="J182" s="279"/>
      <c r="K182" s="197"/>
    </row>
    <row r="183" spans="2:11" ht="15" customHeight="1">
      <c r="B183" s="178"/>
      <c r="C183" s="182"/>
      <c r="D183" s="158"/>
      <c r="E183" s="158"/>
      <c r="F183" s="177" t="s">
        <v>38</v>
      </c>
      <c r="G183" s="158"/>
      <c r="H183" s="279" t="s">
        <v>1625</v>
      </c>
      <c r="I183" s="279"/>
      <c r="J183" s="279"/>
      <c r="K183" s="197"/>
    </row>
    <row r="184" spans="2:11" ht="15" customHeight="1">
      <c r="B184" s="178"/>
      <c r="C184" s="182"/>
      <c r="D184" s="158"/>
      <c r="E184" s="158"/>
      <c r="F184" s="177" t="s">
        <v>41</v>
      </c>
      <c r="G184" s="158"/>
      <c r="H184" s="279" t="s">
        <v>1626</v>
      </c>
      <c r="I184" s="279"/>
      <c r="J184" s="279"/>
      <c r="K184" s="197"/>
    </row>
    <row r="185" spans="2:11" ht="15" customHeight="1">
      <c r="B185" s="178"/>
      <c r="C185" s="158"/>
      <c r="D185" s="158"/>
      <c r="E185" s="158"/>
      <c r="F185" s="177" t="s">
        <v>39</v>
      </c>
      <c r="G185" s="158"/>
      <c r="H185" s="279" t="s">
        <v>1627</v>
      </c>
      <c r="I185" s="279"/>
      <c r="J185" s="279"/>
      <c r="K185" s="197"/>
    </row>
    <row r="186" spans="2:11" ht="15" customHeight="1">
      <c r="B186" s="178"/>
      <c r="C186" s="158"/>
      <c r="D186" s="158"/>
      <c r="E186" s="158"/>
      <c r="F186" s="177" t="s">
        <v>40</v>
      </c>
      <c r="G186" s="158"/>
      <c r="H186" s="279" t="s">
        <v>1628</v>
      </c>
      <c r="I186" s="279"/>
      <c r="J186" s="279"/>
      <c r="K186" s="197"/>
    </row>
    <row r="187" spans="2:11" ht="15" customHeight="1">
      <c r="B187" s="178"/>
      <c r="C187" s="158"/>
      <c r="D187" s="158"/>
      <c r="E187" s="158"/>
      <c r="F187" s="177"/>
      <c r="G187" s="158"/>
      <c r="H187" s="158"/>
      <c r="I187" s="158"/>
      <c r="J187" s="158"/>
      <c r="K187" s="197"/>
    </row>
    <row r="188" spans="2:11" ht="15" customHeight="1">
      <c r="B188" s="178"/>
      <c r="C188" s="158" t="s">
        <v>1586</v>
      </c>
      <c r="D188" s="158"/>
      <c r="E188" s="158"/>
      <c r="F188" s="177" t="s">
        <v>72</v>
      </c>
      <c r="G188" s="158"/>
      <c r="H188" s="279" t="s">
        <v>1629</v>
      </c>
      <c r="I188" s="279"/>
      <c r="J188" s="279"/>
      <c r="K188" s="197"/>
    </row>
    <row r="189" spans="2:11" ht="15" customHeight="1">
      <c r="B189" s="178"/>
      <c r="C189" s="182"/>
      <c r="D189" s="158"/>
      <c r="E189" s="158"/>
      <c r="F189" s="177" t="s">
        <v>1493</v>
      </c>
      <c r="G189" s="158"/>
      <c r="H189" s="279" t="s">
        <v>1494</v>
      </c>
      <c r="I189" s="279"/>
      <c r="J189" s="279"/>
      <c r="K189" s="197"/>
    </row>
    <row r="190" spans="2:11" ht="15" customHeight="1">
      <c r="B190" s="178"/>
      <c r="C190" s="158"/>
      <c r="D190" s="158"/>
      <c r="E190" s="158"/>
      <c r="F190" s="177" t="s">
        <v>77</v>
      </c>
      <c r="G190" s="158"/>
      <c r="H190" s="279" t="s">
        <v>1630</v>
      </c>
      <c r="I190" s="279"/>
      <c r="J190" s="279"/>
      <c r="K190" s="197"/>
    </row>
    <row r="191" spans="2:11" ht="15" customHeight="1">
      <c r="B191" s="211"/>
      <c r="C191" s="182"/>
      <c r="D191" s="182"/>
      <c r="E191" s="182"/>
      <c r="F191" s="177" t="s">
        <v>101</v>
      </c>
      <c r="G191" s="163"/>
      <c r="H191" s="278" t="s">
        <v>102</v>
      </c>
      <c r="I191" s="278"/>
      <c r="J191" s="278"/>
      <c r="K191" s="212"/>
    </row>
    <row r="192" spans="2:11" ht="15" customHeight="1">
      <c r="B192" s="211"/>
      <c r="C192" s="182"/>
      <c r="D192" s="182"/>
      <c r="E192" s="182"/>
      <c r="F192" s="177" t="s">
        <v>1495</v>
      </c>
      <c r="G192" s="163"/>
      <c r="H192" s="278" t="s">
        <v>1631</v>
      </c>
      <c r="I192" s="278"/>
      <c r="J192" s="278"/>
      <c r="K192" s="212"/>
    </row>
    <row r="193" spans="2:11" ht="15" customHeight="1">
      <c r="B193" s="211"/>
      <c r="C193" s="182"/>
      <c r="D193" s="182"/>
      <c r="E193" s="182"/>
      <c r="F193" s="213"/>
      <c r="G193" s="163"/>
      <c r="H193" s="214"/>
      <c r="I193" s="214"/>
      <c r="J193" s="214"/>
      <c r="K193" s="212"/>
    </row>
    <row r="194" spans="2:11" ht="15" customHeight="1">
      <c r="B194" s="211"/>
      <c r="C194" s="158" t="s">
        <v>1611</v>
      </c>
      <c r="D194" s="182"/>
      <c r="E194" s="182"/>
      <c r="F194" s="177">
        <v>1</v>
      </c>
      <c r="G194" s="163"/>
      <c r="H194" s="278" t="s">
        <v>1632</v>
      </c>
      <c r="I194" s="278"/>
      <c r="J194" s="278"/>
      <c r="K194" s="212"/>
    </row>
    <row r="195" spans="2:11" ht="15" customHeight="1">
      <c r="B195" s="211"/>
      <c r="C195" s="182"/>
      <c r="D195" s="182"/>
      <c r="E195" s="182"/>
      <c r="F195" s="177">
        <v>2</v>
      </c>
      <c r="G195" s="163"/>
      <c r="H195" s="278" t="s">
        <v>1633</v>
      </c>
      <c r="I195" s="278"/>
      <c r="J195" s="278"/>
      <c r="K195" s="212"/>
    </row>
    <row r="196" spans="2:11" ht="15" customHeight="1">
      <c r="B196" s="211"/>
      <c r="C196" s="182"/>
      <c r="D196" s="182"/>
      <c r="E196" s="182"/>
      <c r="F196" s="177">
        <v>3</v>
      </c>
      <c r="G196" s="163"/>
      <c r="H196" s="278" t="s">
        <v>1634</v>
      </c>
      <c r="I196" s="278"/>
      <c r="J196" s="278"/>
      <c r="K196" s="212"/>
    </row>
    <row r="197" spans="2:11" ht="15" customHeight="1">
      <c r="B197" s="211"/>
      <c r="C197" s="182"/>
      <c r="D197" s="182"/>
      <c r="E197" s="182"/>
      <c r="F197" s="177">
        <v>4</v>
      </c>
      <c r="G197" s="163"/>
      <c r="H197" s="278" t="s">
        <v>1635</v>
      </c>
      <c r="I197" s="278"/>
      <c r="J197" s="278"/>
      <c r="K197" s="212"/>
    </row>
    <row r="198" spans="2:11" ht="12.75" customHeight="1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216" sqref="L2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73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107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ROUNDUP($N$82,2)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ROUNDUP(SUM($BE$82:$BE$212),2)</f>
        <v>0</v>
      </c>
      <c r="I27" s="234"/>
      <c r="J27" s="234"/>
      <c r="M27" s="273">
        <f>ROUNDUP(SUM($BE$82:$BE$212)*$F$27,1)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ROUNDUP(SUM($BF$82:$BF$212),2)</f>
        <v>0</v>
      </c>
      <c r="I28" s="234"/>
      <c r="J28" s="234"/>
      <c r="M28" s="273">
        <f>ROUNDUP(SUM($BF$82:$BF$212)*$F$28,1)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ROUNDUP(SUM($BG$82:$BG$212),2)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ROUNDUP(SUM($BH$82:$BH$212),2)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ROUNDUP(SUM($BI$82:$BI$212),2)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1 - Vstupní část - úpravy terénu, zídky, schodiště, dlažba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ROUNDUP($N$82,2)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ROUNDUP($N$83,2)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ROUNDUP($N$84,2)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ROUNDUP($N$124,2)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117</v>
      </c>
      <c r="N55" s="268">
        <f>ROUNDUP($N$136,2)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118</v>
      </c>
      <c r="N56" s="268">
        <f>ROUNDUP($N$139,2)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119</v>
      </c>
      <c r="N57" s="268">
        <f>ROUNDUP($N$145,2)</f>
        <v>0</v>
      </c>
      <c r="O57" s="267"/>
      <c r="P57" s="267"/>
      <c r="Q57" s="267"/>
      <c r="R57" s="81"/>
    </row>
    <row r="58" spans="2:18" s="78" customFormat="1" ht="21" customHeight="1">
      <c r="B58" s="79"/>
      <c r="D58" s="80" t="s">
        <v>120</v>
      </c>
      <c r="N58" s="268">
        <f>ROUNDUP($N$173,2)</f>
        <v>0</v>
      </c>
      <c r="O58" s="267"/>
      <c r="P58" s="267"/>
      <c r="Q58" s="267"/>
      <c r="R58" s="81"/>
    </row>
    <row r="59" spans="2:18" s="78" customFormat="1" ht="21" customHeight="1">
      <c r="B59" s="79"/>
      <c r="D59" s="80" t="s">
        <v>121</v>
      </c>
      <c r="N59" s="268">
        <f>ROUNDUP($N$176,2)</f>
        <v>0</v>
      </c>
      <c r="O59" s="267"/>
      <c r="P59" s="267"/>
      <c r="Q59" s="267"/>
      <c r="R59" s="81"/>
    </row>
    <row r="60" spans="2:18" s="78" customFormat="1" ht="15.75" customHeight="1">
      <c r="B60" s="79"/>
      <c r="D60" s="80" t="s">
        <v>122</v>
      </c>
      <c r="N60" s="268">
        <f>ROUNDUP($N$192,2)</f>
        <v>0</v>
      </c>
      <c r="O60" s="267"/>
      <c r="P60" s="267"/>
      <c r="Q60" s="267"/>
      <c r="R60" s="81"/>
    </row>
    <row r="61" spans="2:18" s="55" customFormat="1" ht="25.5" customHeight="1">
      <c r="B61" s="75"/>
      <c r="D61" s="76" t="s">
        <v>123</v>
      </c>
      <c r="N61" s="266">
        <f>ROUNDUP($N$197,2)</f>
        <v>0</v>
      </c>
      <c r="O61" s="267"/>
      <c r="P61" s="267"/>
      <c r="Q61" s="267"/>
      <c r="R61" s="77"/>
    </row>
    <row r="62" spans="2:18" s="78" customFormat="1" ht="21" customHeight="1">
      <c r="B62" s="79"/>
      <c r="D62" s="80" t="s">
        <v>124</v>
      </c>
      <c r="N62" s="268">
        <f>ROUNDUP($N$198,2)</f>
        <v>0</v>
      </c>
      <c r="O62" s="267"/>
      <c r="P62" s="267"/>
      <c r="Q62" s="267"/>
      <c r="R62" s="81"/>
    </row>
    <row r="63" spans="2:18" s="55" customFormat="1" ht="25.5" customHeight="1">
      <c r="B63" s="75"/>
      <c r="D63" s="76" t="s">
        <v>125</v>
      </c>
      <c r="N63" s="266">
        <f>ROUNDUP($N$209,2)</f>
        <v>0</v>
      </c>
      <c r="O63" s="267"/>
      <c r="P63" s="267"/>
      <c r="Q63" s="267"/>
      <c r="R63" s="77"/>
    </row>
    <row r="64" spans="2:18" s="78" customFormat="1" ht="21" customHeight="1">
      <c r="B64" s="79"/>
      <c r="D64" s="80" t="s">
        <v>126</v>
      </c>
      <c r="N64" s="268">
        <f>ROUNDUP($N$210,2)</f>
        <v>0</v>
      </c>
      <c r="O64" s="267"/>
      <c r="P64" s="267"/>
      <c r="Q64" s="267"/>
      <c r="R64" s="81"/>
    </row>
    <row r="65" spans="2:18" s="6" customFormat="1" ht="22.5" customHeight="1">
      <c r="B65" s="17"/>
      <c r="R65" s="20"/>
    </row>
    <row r="66" spans="2:18" s="6" customFormat="1" ht="7.5" customHeight="1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</row>
    <row r="70" spans="2:19" s="6" customFormat="1" ht="7.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17"/>
    </row>
    <row r="71" spans="2:19" s="6" customFormat="1" ht="37.5" customHeight="1">
      <c r="B71" s="17"/>
      <c r="C71" s="233" t="s">
        <v>127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17"/>
    </row>
    <row r="72" spans="2:19" s="6" customFormat="1" ht="7.5" customHeight="1">
      <c r="B72" s="17"/>
      <c r="S72" s="17"/>
    </row>
    <row r="73" spans="2:19" s="6" customFormat="1" ht="15" customHeight="1">
      <c r="B73" s="17"/>
      <c r="C73" s="14" t="s">
        <v>13</v>
      </c>
      <c r="F73" s="269" t="str">
        <f>$F$6</f>
        <v>2/2015 - Revitalizace jihovýchodní části Kmochova ostrova v Kolíně</v>
      </c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S73" s="17"/>
    </row>
    <row r="74" spans="2:19" s="6" customFormat="1" ht="15" customHeight="1">
      <c r="B74" s="17"/>
      <c r="C74" s="13" t="s">
        <v>106</v>
      </c>
      <c r="F74" s="235" t="str">
        <f>$F$7</f>
        <v>SO 1 - Vstupní část - úpravy terénu, zídky, schodiště, dlažba</v>
      </c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S74" s="17"/>
    </row>
    <row r="75" spans="2:19" s="6" customFormat="1" ht="7.5" customHeight="1">
      <c r="B75" s="17"/>
      <c r="S75" s="17"/>
    </row>
    <row r="76" spans="2:19" s="6" customFormat="1" ht="18.75" customHeight="1">
      <c r="B76" s="17"/>
      <c r="C76" s="14" t="s">
        <v>17</v>
      </c>
      <c r="F76" s="15" t="str">
        <f>$F$10</f>
        <v>Kolín</v>
      </c>
      <c r="K76" s="14" t="s">
        <v>19</v>
      </c>
      <c r="M76" s="270" t="str">
        <f>IF($O$10="","",$O$10)</f>
        <v>21.04.2015</v>
      </c>
      <c r="N76" s="234"/>
      <c r="O76" s="234"/>
      <c r="P76" s="234"/>
      <c r="S76" s="17"/>
    </row>
    <row r="77" spans="2:19" s="6" customFormat="1" ht="7.5" customHeight="1">
      <c r="B77" s="17"/>
      <c r="S77" s="17"/>
    </row>
    <row r="78" spans="2:19" s="6" customFormat="1" ht="15.75" customHeight="1">
      <c r="B78" s="17"/>
      <c r="C78" s="14" t="s">
        <v>23</v>
      </c>
      <c r="F78" s="15" t="str">
        <f>$E$13</f>
        <v>Město Kolín</v>
      </c>
      <c r="K78" s="14" t="s">
        <v>29</v>
      </c>
      <c r="M78" s="236" t="str">
        <f>$E$19</f>
        <v>Ing. arch. Martin Jirovský</v>
      </c>
      <c r="N78" s="234"/>
      <c r="O78" s="234"/>
      <c r="P78" s="234"/>
      <c r="Q78" s="234"/>
      <c r="S78" s="17"/>
    </row>
    <row r="79" spans="2:19" s="6" customFormat="1" ht="15" customHeight="1">
      <c r="B79" s="17"/>
      <c r="C79" s="14" t="s">
        <v>27</v>
      </c>
      <c r="F79" s="15" t="str">
        <f>IF($E$16="","",$E$16)</f>
        <v> </v>
      </c>
      <c r="S79" s="17"/>
    </row>
    <row r="80" spans="2:19" s="6" customFormat="1" ht="11.25" customHeight="1">
      <c r="B80" s="17"/>
      <c r="S80" s="17"/>
    </row>
    <row r="81" spans="2:27" s="82" customFormat="1" ht="30" customHeight="1">
      <c r="B81" s="83"/>
      <c r="C81" s="84" t="s">
        <v>128</v>
      </c>
      <c r="D81" s="85" t="s">
        <v>51</v>
      </c>
      <c r="E81" s="85" t="s">
        <v>47</v>
      </c>
      <c r="F81" s="264" t="s">
        <v>129</v>
      </c>
      <c r="G81" s="265"/>
      <c r="H81" s="265"/>
      <c r="I81" s="265"/>
      <c r="J81" s="85" t="s">
        <v>130</v>
      </c>
      <c r="K81" s="85" t="s">
        <v>131</v>
      </c>
      <c r="L81" s="264" t="s">
        <v>132</v>
      </c>
      <c r="M81" s="265"/>
      <c r="N81" s="264" t="s">
        <v>133</v>
      </c>
      <c r="O81" s="265"/>
      <c r="P81" s="265"/>
      <c r="Q81" s="265"/>
      <c r="R81" s="86" t="s">
        <v>134</v>
      </c>
      <c r="S81" s="83"/>
      <c r="T81" s="44" t="s">
        <v>135</v>
      </c>
      <c r="U81" s="45" t="s">
        <v>35</v>
      </c>
      <c r="V81" s="45" t="s">
        <v>136</v>
      </c>
      <c r="W81" s="45" t="s">
        <v>137</v>
      </c>
      <c r="X81" s="45" t="s">
        <v>138</v>
      </c>
      <c r="Y81" s="45" t="s">
        <v>139</v>
      </c>
      <c r="Z81" s="45" t="s">
        <v>140</v>
      </c>
      <c r="AA81" s="46" t="s">
        <v>141</v>
      </c>
    </row>
    <row r="82" spans="2:63" s="6" customFormat="1" ht="30" customHeight="1">
      <c r="B82" s="17"/>
      <c r="C82" s="49" t="s">
        <v>112</v>
      </c>
      <c r="N82" s="253">
        <f>$BK$82</f>
        <v>0</v>
      </c>
      <c r="O82" s="234"/>
      <c r="P82" s="234"/>
      <c r="Q82" s="234"/>
      <c r="S82" s="17"/>
      <c r="T82" s="48"/>
      <c r="U82" s="39"/>
      <c r="V82" s="39"/>
      <c r="W82" s="87">
        <f>$W$83+$W$197+$W$209</f>
        <v>0</v>
      </c>
      <c r="X82" s="39"/>
      <c r="Y82" s="87">
        <f>$Y$83+$Y$197+$Y$209</f>
        <v>274.13857064999996</v>
      </c>
      <c r="Z82" s="39"/>
      <c r="AA82" s="88">
        <f>$AA$83+$AA$197+$AA$209</f>
        <v>71.58326</v>
      </c>
      <c r="AT82" s="6" t="s">
        <v>65</v>
      </c>
      <c r="AU82" s="6" t="s">
        <v>113</v>
      </c>
      <c r="BK82" s="89">
        <f>$BK$83+$BK$197+$BK$209</f>
        <v>0</v>
      </c>
    </row>
    <row r="83" spans="2:63" s="90" customFormat="1" ht="37.5" customHeight="1">
      <c r="B83" s="91"/>
      <c r="D83" s="92" t="s">
        <v>114</v>
      </c>
      <c r="N83" s="248">
        <f>$BK$83</f>
        <v>0</v>
      </c>
      <c r="O83" s="249"/>
      <c r="P83" s="249"/>
      <c r="Q83" s="249"/>
      <c r="S83" s="91"/>
      <c r="T83" s="94"/>
      <c r="W83" s="95">
        <f>$W$84+$W$124+$W$136+$W$139+$W$145+$W$173+$W$176</f>
        <v>0</v>
      </c>
      <c r="Y83" s="95">
        <f>$Y$84+$Y$124+$Y$136+$Y$139+$Y$145+$Y$173+$Y$176</f>
        <v>274.09543164999997</v>
      </c>
      <c r="AA83" s="96">
        <f>$AA$84+$AA$124+$AA$136+$AA$139+$AA$145+$AA$173+$AA$176</f>
        <v>71.58326</v>
      </c>
      <c r="AR83" s="93" t="s">
        <v>16</v>
      </c>
      <c r="AT83" s="93" t="s">
        <v>65</v>
      </c>
      <c r="AU83" s="93" t="s">
        <v>66</v>
      </c>
      <c r="AY83" s="93" t="s">
        <v>142</v>
      </c>
      <c r="BK83" s="97">
        <f>$BK$84+$BK$124+$BK$136+$BK$139+$BK$145+$BK$173+$BK$176</f>
        <v>0</v>
      </c>
    </row>
    <row r="84" spans="2:63" s="90" customFormat="1" ht="21" customHeight="1">
      <c r="B84" s="91"/>
      <c r="D84" s="98" t="s">
        <v>115</v>
      </c>
      <c r="N84" s="250">
        <f>$BK$84</f>
        <v>0</v>
      </c>
      <c r="O84" s="249"/>
      <c r="P84" s="249"/>
      <c r="Q84" s="249"/>
      <c r="S84" s="91"/>
      <c r="T84" s="94"/>
      <c r="W84" s="95">
        <f>SUM($W$85:$W$123)</f>
        <v>0</v>
      </c>
      <c r="Y84" s="95">
        <f>SUM($Y$85:$Y$123)</f>
        <v>0.37124999999999997</v>
      </c>
      <c r="AA84" s="96">
        <f>SUM($AA$85:$AA$123)</f>
        <v>70.6552</v>
      </c>
      <c r="AR84" s="93" t="s">
        <v>16</v>
      </c>
      <c r="AT84" s="93" t="s">
        <v>65</v>
      </c>
      <c r="AU84" s="93" t="s">
        <v>16</v>
      </c>
      <c r="AY84" s="93" t="s">
        <v>142</v>
      </c>
      <c r="BK84" s="97">
        <f>SUM($BK$85:$BK$123)</f>
        <v>0</v>
      </c>
    </row>
    <row r="85" spans="2:65" s="6" customFormat="1" ht="75" customHeight="1">
      <c r="B85" s="17"/>
      <c r="C85" s="99" t="s">
        <v>74</v>
      </c>
      <c r="D85" s="99" t="s">
        <v>143</v>
      </c>
      <c r="E85" s="100" t="s">
        <v>144</v>
      </c>
      <c r="F85" s="260" t="s">
        <v>145</v>
      </c>
      <c r="G85" s="257"/>
      <c r="H85" s="257"/>
      <c r="I85" s="257"/>
      <c r="J85" s="102" t="s">
        <v>146</v>
      </c>
      <c r="K85" s="103">
        <v>118</v>
      </c>
      <c r="L85" s="261"/>
      <c r="M85" s="257"/>
      <c r="N85" s="261">
        <f>ROUND($L$85*$K$85,2)</f>
        <v>0</v>
      </c>
      <c r="O85" s="257"/>
      <c r="P85" s="257"/>
      <c r="Q85" s="257"/>
      <c r="R85" s="101" t="s">
        <v>147</v>
      </c>
      <c r="S85" s="17"/>
      <c r="T85" s="104"/>
      <c r="U85" s="105" t="s">
        <v>36</v>
      </c>
      <c r="X85" s="106">
        <v>0</v>
      </c>
      <c r="Y85" s="106">
        <f>$X$85*$K$85</f>
        <v>0</v>
      </c>
      <c r="Z85" s="106">
        <v>0.26</v>
      </c>
      <c r="AA85" s="107">
        <f>$Z$85*$K$85</f>
        <v>30.68</v>
      </c>
      <c r="AR85" s="68" t="s">
        <v>148</v>
      </c>
      <c r="AT85" s="68" t="s">
        <v>143</v>
      </c>
      <c r="AU85" s="68" t="s">
        <v>74</v>
      </c>
      <c r="AY85" s="6" t="s">
        <v>142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16</v>
      </c>
      <c r="BK85" s="108">
        <f>ROUND($L$85*$K$85,2)</f>
        <v>0</v>
      </c>
      <c r="BL85" s="68" t="s">
        <v>148</v>
      </c>
      <c r="BM85" s="68" t="s">
        <v>149</v>
      </c>
    </row>
    <row r="86" spans="2:65" s="6" customFormat="1" ht="75" customHeight="1">
      <c r="B86" s="17"/>
      <c r="C86" s="102" t="s">
        <v>150</v>
      </c>
      <c r="D86" s="102" t="s">
        <v>143</v>
      </c>
      <c r="E86" s="100" t="s">
        <v>151</v>
      </c>
      <c r="F86" s="260" t="s">
        <v>152</v>
      </c>
      <c r="G86" s="257"/>
      <c r="H86" s="257"/>
      <c r="I86" s="257"/>
      <c r="J86" s="102" t="s">
        <v>146</v>
      </c>
      <c r="K86" s="103">
        <v>118</v>
      </c>
      <c r="L86" s="261"/>
      <c r="M86" s="257"/>
      <c r="N86" s="261">
        <f>ROUND($L$86*$K$86,2)</f>
        <v>0</v>
      </c>
      <c r="O86" s="257"/>
      <c r="P86" s="257"/>
      <c r="Q86" s="257"/>
      <c r="R86" s="101" t="s">
        <v>147</v>
      </c>
      <c r="S86" s="17"/>
      <c r="T86" s="104"/>
      <c r="U86" s="105" t="s">
        <v>36</v>
      </c>
      <c r="X86" s="106">
        <v>0</v>
      </c>
      <c r="Y86" s="106">
        <f>$X$86*$K$86</f>
        <v>0</v>
      </c>
      <c r="Z86" s="106">
        <v>0.235</v>
      </c>
      <c r="AA86" s="107">
        <f>$Z$86*$K$86</f>
        <v>27.729999999999997</v>
      </c>
      <c r="AR86" s="68" t="s">
        <v>148</v>
      </c>
      <c r="AT86" s="68" t="s">
        <v>143</v>
      </c>
      <c r="AU86" s="68" t="s">
        <v>74</v>
      </c>
      <c r="AY86" s="68" t="s">
        <v>142</v>
      </c>
      <c r="BE86" s="108">
        <f>IF($U$86="základní",$N$86,0)</f>
        <v>0</v>
      </c>
      <c r="BF86" s="108">
        <f>IF($U$86="snížená",$N$86,0)</f>
        <v>0</v>
      </c>
      <c r="BG86" s="108">
        <f>IF($U$86="zákl. přenesená",$N$86,0)</f>
        <v>0</v>
      </c>
      <c r="BH86" s="108">
        <f>IF($U$86="sníž. přenesená",$N$86,0)</f>
        <v>0</v>
      </c>
      <c r="BI86" s="108">
        <f>IF($U$86="nulová",$N$86,0)</f>
        <v>0</v>
      </c>
      <c r="BJ86" s="68" t="s">
        <v>16</v>
      </c>
      <c r="BK86" s="108">
        <f>ROUND($L$86*$K$86,2)</f>
        <v>0</v>
      </c>
      <c r="BL86" s="68" t="s">
        <v>148</v>
      </c>
      <c r="BM86" s="68" t="s">
        <v>153</v>
      </c>
    </row>
    <row r="87" spans="2:65" s="6" customFormat="1" ht="51" customHeight="1">
      <c r="B87" s="17"/>
      <c r="C87" s="102" t="s">
        <v>154</v>
      </c>
      <c r="D87" s="102" t="s">
        <v>143</v>
      </c>
      <c r="E87" s="100" t="s">
        <v>155</v>
      </c>
      <c r="F87" s="260" t="s">
        <v>156</v>
      </c>
      <c r="G87" s="257"/>
      <c r="H87" s="257"/>
      <c r="I87" s="257"/>
      <c r="J87" s="102" t="s">
        <v>157</v>
      </c>
      <c r="K87" s="103">
        <v>53.24</v>
      </c>
      <c r="L87" s="261"/>
      <c r="M87" s="257"/>
      <c r="N87" s="261">
        <f>ROUND($L$87*$K$87,2)</f>
        <v>0</v>
      </c>
      <c r="O87" s="257"/>
      <c r="P87" s="257"/>
      <c r="Q87" s="257"/>
      <c r="R87" s="101" t="s">
        <v>147</v>
      </c>
      <c r="S87" s="17"/>
      <c r="T87" s="104"/>
      <c r="U87" s="105" t="s">
        <v>36</v>
      </c>
      <c r="X87" s="106">
        <v>0</v>
      </c>
      <c r="Y87" s="106">
        <f>$X$87*$K$87</f>
        <v>0</v>
      </c>
      <c r="Z87" s="106">
        <v>0.23</v>
      </c>
      <c r="AA87" s="107">
        <f>$Z$87*$K$87</f>
        <v>12.2452</v>
      </c>
      <c r="AR87" s="68" t="s">
        <v>148</v>
      </c>
      <c r="AT87" s="68" t="s">
        <v>143</v>
      </c>
      <c r="AU87" s="68" t="s">
        <v>74</v>
      </c>
      <c r="AY87" s="68" t="s">
        <v>142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16</v>
      </c>
      <c r="BK87" s="108">
        <f>ROUND($L$87*$K$87,2)</f>
        <v>0</v>
      </c>
      <c r="BL87" s="68" t="s">
        <v>148</v>
      </c>
      <c r="BM87" s="68" t="s">
        <v>158</v>
      </c>
    </row>
    <row r="88" spans="2:51" s="6" customFormat="1" ht="15.75" customHeight="1">
      <c r="B88" s="109"/>
      <c r="E88" s="110"/>
      <c r="F88" s="258" t="s">
        <v>159</v>
      </c>
      <c r="G88" s="259"/>
      <c r="H88" s="259"/>
      <c r="I88" s="259"/>
      <c r="K88" s="112">
        <v>53.24</v>
      </c>
      <c r="S88" s="109"/>
      <c r="T88" s="113"/>
      <c r="AA88" s="114"/>
      <c r="AT88" s="111" t="s">
        <v>160</v>
      </c>
      <c r="AU88" s="111" t="s">
        <v>74</v>
      </c>
      <c r="AV88" s="111" t="s">
        <v>74</v>
      </c>
      <c r="AW88" s="111" t="s">
        <v>113</v>
      </c>
      <c r="AX88" s="111" t="s">
        <v>16</v>
      </c>
      <c r="AY88" s="111" t="s">
        <v>142</v>
      </c>
    </row>
    <row r="89" spans="2:65" s="6" customFormat="1" ht="51" customHeight="1">
      <c r="B89" s="17"/>
      <c r="C89" s="99" t="s">
        <v>161</v>
      </c>
      <c r="D89" s="99" t="s">
        <v>143</v>
      </c>
      <c r="E89" s="100" t="s">
        <v>162</v>
      </c>
      <c r="F89" s="260" t="s">
        <v>163</v>
      </c>
      <c r="G89" s="257"/>
      <c r="H89" s="257"/>
      <c r="I89" s="257"/>
      <c r="J89" s="102" t="s">
        <v>164</v>
      </c>
      <c r="K89" s="103">
        <v>76.21</v>
      </c>
      <c r="L89" s="261"/>
      <c r="M89" s="257"/>
      <c r="N89" s="261">
        <f>ROUND($L$89*$K$89,2)</f>
        <v>0</v>
      </c>
      <c r="O89" s="257"/>
      <c r="P89" s="257"/>
      <c r="Q89" s="257"/>
      <c r="R89" s="101" t="s">
        <v>147</v>
      </c>
      <c r="S89" s="17"/>
      <c r="T89" s="104"/>
      <c r="U89" s="105" t="s">
        <v>36</v>
      </c>
      <c r="X89" s="106">
        <v>0</v>
      </c>
      <c r="Y89" s="106">
        <f>$X$89*$K$89</f>
        <v>0</v>
      </c>
      <c r="Z89" s="106">
        <v>0</v>
      </c>
      <c r="AA89" s="107">
        <f>$Z$89*$K$89</f>
        <v>0</v>
      </c>
      <c r="AR89" s="68" t="s">
        <v>148</v>
      </c>
      <c r="AT89" s="68" t="s">
        <v>143</v>
      </c>
      <c r="AU89" s="68" t="s">
        <v>74</v>
      </c>
      <c r="AY89" s="6" t="s">
        <v>142</v>
      </c>
      <c r="BE89" s="108">
        <f>IF($U$89="základní",$N$89,0)</f>
        <v>0</v>
      </c>
      <c r="BF89" s="108">
        <f>IF($U$89="snížená",$N$89,0)</f>
        <v>0</v>
      </c>
      <c r="BG89" s="108">
        <f>IF($U$89="zákl. přenesená",$N$89,0)</f>
        <v>0</v>
      </c>
      <c r="BH89" s="108">
        <f>IF($U$89="sníž. přenesená",$N$89,0)</f>
        <v>0</v>
      </c>
      <c r="BI89" s="108">
        <f>IF($U$89="nulová",$N$89,0)</f>
        <v>0</v>
      </c>
      <c r="BJ89" s="68" t="s">
        <v>16</v>
      </c>
      <c r="BK89" s="108">
        <f>ROUND($L$89*$K$89,2)</f>
        <v>0</v>
      </c>
      <c r="BL89" s="68" t="s">
        <v>148</v>
      </c>
      <c r="BM89" s="68" t="s">
        <v>165</v>
      </c>
    </row>
    <row r="90" spans="2:51" s="6" customFormat="1" ht="15.75" customHeight="1">
      <c r="B90" s="109"/>
      <c r="E90" s="110"/>
      <c r="F90" s="258" t="s">
        <v>166</v>
      </c>
      <c r="G90" s="259"/>
      <c r="H90" s="259"/>
      <c r="I90" s="259"/>
      <c r="K90" s="112">
        <v>76.21</v>
      </c>
      <c r="S90" s="109"/>
      <c r="T90" s="113"/>
      <c r="AA90" s="114"/>
      <c r="AT90" s="111" t="s">
        <v>160</v>
      </c>
      <c r="AU90" s="111" t="s">
        <v>74</v>
      </c>
      <c r="AV90" s="111" t="s">
        <v>74</v>
      </c>
      <c r="AW90" s="111" t="s">
        <v>113</v>
      </c>
      <c r="AX90" s="111" t="s">
        <v>16</v>
      </c>
      <c r="AY90" s="111" t="s">
        <v>142</v>
      </c>
    </row>
    <row r="91" spans="2:65" s="6" customFormat="1" ht="51" customHeight="1">
      <c r="B91" s="17"/>
      <c r="C91" s="99" t="s">
        <v>167</v>
      </c>
      <c r="D91" s="99" t="s">
        <v>143</v>
      </c>
      <c r="E91" s="100" t="s">
        <v>168</v>
      </c>
      <c r="F91" s="260" t="s">
        <v>169</v>
      </c>
      <c r="G91" s="257"/>
      <c r="H91" s="257"/>
      <c r="I91" s="257"/>
      <c r="J91" s="102" t="s">
        <v>164</v>
      </c>
      <c r="K91" s="103">
        <v>0.25</v>
      </c>
      <c r="L91" s="261"/>
      <c r="M91" s="257"/>
      <c r="N91" s="261">
        <f>ROUND($L$91*$K$91,2)</f>
        <v>0</v>
      </c>
      <c r="O91" s="257"/>
      <c r="P91" s="257"/>
      <c r="Q91" s="257"/>
      <c r="R91" s="101" t="s">
        <v>147</v>
      </c>
      <c r="S91" s="17"/>
      <c r="T91" s="104"/>
      <c r="U91" s="105" t="s">
        <v>36</v>
      </c>
      <c r="X91" s="106">
        <v>0</v>
      </c>
      <c r="Y91" s="106">
        <f>$X$91*$K$91</f>
        <v>0</v>
      </c>
      <c r="Z91" s="106">
        <v>0</v>
      </c>
      <c r="AA91" s="107">
        <f>$Z$91*$K$91</f>
        <v>0</v>
      </c>
      <c r="AR91" s="68" t="s">
        <v>148</v>
      </c>
      <c r="AT91" s="68" t="s">
        <v>143</v>
      </c>
      <c r="AU91" s="68" t="s">
        <v>74</v>
      </c>
      <c r="AY91" s="6" t="s">
        <v>142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16</v>
      </c>
      <c r="BK91" s="108">
        <f>ROUND($L$91*$K$91,2)</f>
        <v>0</v>
      </c>
      <c r="BL91" s="68" t="s">
        <v>148</v>
      </c>
      <c r="BM91" s="68" t="s">
        <v>170</v>
      </c>
    </row>
    <row r="92" spans="2:51" s="6" customFormat="1" ht="15.75" customHeight="1">
      <c r="B92" s="109"/>
      <c r="E92" s="110"/>
      <c r="F92" s="258" t="s">
        <v>171</v>
      </c>
      <c r="G92" s="259"/>
      <c r="H92" s="259"/>
      <c r="I92" s="259"/>
      <c r="K92" s="112">
        <v>0.25</v>
      </c>
      <c r="S92" s="109"/>
      <c r="T92" s="113"/>
      <c r="AA92" s="114"/>
      <c r="AT92" s="111" t="s">
        <v>160</v>
      </c>
      <c r="AU92" s="111" t="s">
        <v>74</v>
      </c>
      <c r="AV92" s="111" t="s">
        <v>74</v>
      </c>
      <c r="AW92" s="111" t="s">
        <v>113</v>
      </c>
      <c r="AX92" s="111" t="s">
        <v>16</v>
      </c>
      <c r="AY92" s="111" t="s">
        <v>142</v>
      </c>
    </row>
    <row r="93" spans="2:65" s="6" customFormat="1" ht="39" customHeight="1">
      <c r="B93" s="17"/>
      <c r="C93" s="99" t="s">
        <v>172</v>
      </c>
      <c r="D93" s="99" t="s">
        <v>143</v>
      </c>
      <c r="E93" s="100" t="s">
        <v>173</v>
      </c>
      <c r="F93" s="260" t="s">
        <v>174</v>
      </c>
      <c r="G93" s="257"/>
      <c r="H93" s="257"/>
      <c r="I93" s="257"/>
      <c r="J93" s="102" t="s">
        <v>164</v>
      </c>
      <c r="K93" s="103">
        <v>2.7</v>
      </c>
      <c r="L93" s="261"/>
      <c r="M93" s="257"/>
      <c r="N93" s="261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</v>
      </c>
      <c r="Y93" s="106">
        <f>$X$93*$K$93</f>
        <v>0</v>
      </c>
      <c r="Z93" s="106">
        <v>0</v>
      </c>
      <c r="AA93" s="107">
        <f>$Z$93*$K$93</f>
        <v>0</v>
      </c>
      <c r="AR93" s="68" t="s">
        <v>148</v>
      </c>
      <c r="AT93" s="68" t="s">
        <v>143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175</v>
      </c>
    </row>
    <row r="94" spans="2:51" s="6" customFormat="1" ht="15.75" customHeight="1">
      <c r="B94" s="109"/>
      <c r="E94" s="110"/>
      <c r="F94" s="258" t="s">
        <v>176</v>
      </c>
      <c r="G94" s="259"/>
      <c r="H94" s="259"/>
      <c r="I94" s="259"/>
      <c r="K94" s="112">
        <v>2.7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16</v>
      </c>
      <c r="AY94" s="111" t="s">
        <v>142</v>
      </c>
    </row>
    <row r="95" spans="2:65" s="6" customFormat="1" ht="51" customHeight="1">
      <c r="B95" s="17"/>
      <c r="C95" s="99" t="s">
        <v>177</v>
      </c>
      <c r="D95" s="99" t="s">
        <v>143</v>
      </c>
      <c r="E95" s="100" t="s">
        <v>178</v>
      </c>
      <c r="F95" s="260" t="s">
        <v>179</v>
      </c>
      <c r="G95" s="257"/>
      <c r="H95" s="257"/>
      <c r="I95" s="257"/>
      <c r="J95" s="102" t="s">
        <v>164</v>
      </c>
      <c r="K95" s="103">
        <v>67.667</v>
      </c>
      <c r="L95" s="261"/>
      <c r="M95" s="257"/>
      <c r="N95" s="261">
        <f>ROUND($L$95*$K$95,2)</f>
        <v>0</v>
      </c>
      <c r="O95" s="257"/>
      <c r="P95" s="257"/>
      <c r="Q95" s="257"/>
      <c r="R95" s="101" t="s">
        <v>147</v>
      </c>
      <c r="S95" s="17"/>
      <c r="T95" s="104"/>
      <c r="U95" s="105" t="s">
        <v>36</v>
      </c>
      <c r="X95" s="106">
        <v>0</v>
      </c>
      <c r="Y95" s="106">
        <f>$X$95*$K$95</f>
        <v>0</v>
      </c>
      <c r="Z95" s="106">
        <v>0</v>
      </c>
      <c r="AA95" s="107">
        <f>$Z$95*$K$95</f>
        <v>0</v>
      </c>
      <c r="AR95" s="68" t="s">
        <v>148</v>
      </c>
      <c r="AT95" s="68" t="s">
        <v>143</v>
      </c>
      <c r="AU95" s="68" t="s">
        <v>74</v>
      </c>
      <c r="AY95" s="6" t="s">
        <v>142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16</v>
      </c>
      <c r="BK95" s="108">
        <f>ROUND($L$95*$K$95,2)</f>
        <v>0</v>
      </c>
      <c r="BL95" s="68" t="s">
        <v>148</v>
      </c>
      <c r="BM95" s="68" t="s">
        <v>180</v>
      </c>
    </row>
    <row r="96" spans="2:51" s="6" customFormat="1" ht="39" customHeight="1">
      <c r="B96" s="109"/>
      <c r="E96" s="110"/>
      <c r="F96" s="258" t="s">
        <v>181</v>
      </c>
      <c r="G96" s="259"/>
      <c r="H96" s="259"/>
      <c r="I96" s="259"/>
      <c r="K96" s="112">
        <v>67.667</v>
      </c>
      <c r="S96" s="109"/>
      <c r="T96" s="113"/>
      <c r="AA96" s="114"/>
      <c r="AT96" s="111" t="s">
        <v>160</v>
      </c>
      <c r="AU96" s="111" t="s">
        <v>74</v>
      </c>
      <c r="AV96" s="111" t="s">
        <v>74</v>
      </c>
      <c r="AW96" s="111" t="s">
        <v>113</v>
      </c>
      <c r="AX96" s="111" t="s">
        <v>16</v>
      </c>
      <c r="AY96" s="111" t="s">
        <v>142</v>
      </c>
    </row>
    <row r="97" spans="2:65" s="6" customFormat="1" ht="27" customHeight="1">
      <c r="B97" s="17"/>
      <c r="C97" s="99" t="s">
        <v>182</v>
      </c>
      <c r="D97" s="99" t="s">
        <v>143</v>
      </c>
      <c r="E97" s="100" t="s">
        <v>183</v>
      </c>
      <c r="F97" s="260" t="s">
        <v>184</v>
      </c>
      <c r="G97" s="257"/>
      <c r="H97" s="257"/>
      <c r="I97" s="257"/>
      <c r="J97" s="102" t="s">
        <v>164</v>
      </c>
      <c r="K97" s="103">
        <v>115.443</v>
      </c>
      <c r="L97" s="261"/>
      <c r="M97" s="257"/>
      <c r="N97" s="261">
        <f>ROUND($L$97*$K$97,2)</f>
        <v>0</v>
      </c>
      <c r="O97" s="257"/>
      <c r="P97" s="257"/>
      <c r="Q97" s="257"/>
      <c r="R97" s="101" t="s">
        <v>147</v>
      </c>
      <c r="S97" s="17"/>
      <c r="T97" s="104"/>
      <c r="U97" s="105" t="s">
        <v>36</v>
      </c>
      <c r="X97" s="106">
        <v>0</v>
      </c>
      <c r="Y97" s="106">
        <f>$X$97*$K$97</f>
        <v>0</v>
      </c>
      <c r="Z97" s="106">
        <v>0</v>
      </c>
      <c r="AA97" s="107">
        <f>$Z$97*$K$97</f>
        <v>0</v>
      </c>
      <c r="AR97" s="68" t="s">
        <v>148</v>
      </c>
      <c r="AT97" s="68" t="s">
        <v>143</v>
      </c>
      <c r="AU97" s="68" t="s">
        <v>74</v>
      </c>
      <c r="AY97" s="6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148</v>
      </c>
      <c r="BM97" s="68" t="s">
        <v>185</v>
      </c>
    </row>
    <row r="98" spans="2:51" s="6" customFormat="1" ht="27" customHeight="1">
      <c r="B98" s="109"/>
      <c r="E98" s="110"/>
      <c r="F98" s="258" t="s">
        <v>186</v>
      </c>
      <c r="G98" s="259"/>
      <c r="H98" s="259"/>
      <c r="I98" s="259"/>
      <c r="K98" s="112">
        <v>115.443</v>
      </c>
      <c r="S98" s="109"/>
      <c r="T98" s="113"/>
      <c r="AA98" s="114"/>
      <c r="AT98" s="111" t="s">
        <v>160</v>
      </c>
      <c r="AU98" s="111" t="s">
        <v>74</v>
      </c>
      <c r="AV98" s="111" t="s">
        <v>74</v>
      </c>
      <c r="AW98" s="111" t="s">
        <v>113</v>
      </c>
      <c r="AX98" s="111" t="s">
        <v>16</v>
      </c>
      <c r="AY98" s="111" t="s">
        <v>142</v>
      </c>
    </row>
    <row r="99" spans="2:65" s="6" customFormat="1" ht="63" customHeight="1">
      <c r="B99" s="17"/>
      <c r="C99" s="99" t="s">
        <v>187</v>
      </c>
      <c r="D99" s="99" t="s">
        <v>143</v>
      </c>
      <c r="E99" s="100" t="s">
        <v>188</v>
      </c>
      <c r="F99" s="260" t="s">
        <v>189</v>
      </c>
      <c r="G99" s="257"/>
      <c r="H99" s="257"/>
      <c r="I99" s="257"/>
      <c r="J99" s="102" t="s">
        <v>164</v>
      </c>
      <c r="K99" s="103">
        <v>12.6</v>
      </c>
      <c r="L99" s="261"/>
      <c r="M99" s="257"/>
      <c r="N99" s="261">
        <f>ROUND($L$99*$K$99,2)</f>
        <v>0</v>
      </c>
      <c r="O99" s="257"/>
      <c r="P99" s="257"/>
      <c r="Q99" s="257"/>
      <c r="R99" s="101" t="s">
        <v>147</v>
      </c>
      <c r="S99" s="17"/>
      <c r="T99" s="104"/>
      <c r="U99" s="105" t="s">
        <v>36</v>
      </c>
      <c r="X99" s="106">
        <v>0</v>
      </c>
      <c r="Y99" s="106">
        <f>$X$99*$K$99</f>
        <v>0</v>
      </c>
      <c r="Z99" s="106">
        <v>0</v>
      </c>
      <c r="AA99" s="107">
        <f>$Z$99*$K$99</f>
        <v>0</v>
      </c>
      <c r="AR99" s="68" t="s">
        <v>148</v>
      </c>
      <c r="AT99" s="68" t="s">
        <v>143</v>
      </c>
      <c r="AU99" s="68" t="s">
        <v>74</v>
      </c>
      <c r="AY99" s="6" t="s">
        <v>142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16</v>
      </c>
      <c r="BK99" s="108">
        <f>ROUND($L$99*$K$99,2)</f>
        <v>0</v>
      </c>
      <c r="BL99" s="68" t="s">
        <v>148</v>
      </c>
      <c r="BM99" s="68" t="s">
        <v>190</v>
      </c>
    </row>
    <row r="100" spans="2:65" s="6" customFormat="1" ht="27" customHeight="1">
      <c r="B100" s="17"/>
      <c r="C100" s="102" t="s">
        <v>191</v>
      </c>
      <c r="D100" s="102" t="s">
        <v>143</v>
      </c>
      <c r="E100" s="100" t="s">
        <v>192</v>
      </c>
      <c r="F100" s="260" t="s">
        <v>193</v>
      </c>
      <c r="G100" s="257"/>
      <c r="H100" s="257"/>
      <c r="I100" s="257"/>
      <c r="J100" s="102" t="s">
        <v>194</v>
      </c>
      <c r="K100" s="103">
        <v>202.025</v>
      </c>
      <c r="L100" s="261"/>
      <c r="M100" s="257"/>
      <c r="N100" s="261">
        <f>ROUND($L$100*$K$100,2)</f>
        <v>0</v>
      </c>
      <c r="O100" s="257"/>
      <c r="P100" s="257"/>
      <c r="Q100" s="257"/>
      <c r="R100" s="101" t="s">
        <v>147</v>
      </c>
      <c r="S100" s="17"/>
      <c r="T100" s="104"/>
      <c r="U100" s="105" t="s">
        <v>36</v>
      </c>
      <c r="X100" s="106">
        <v>0</v>
      </c>
      <c r="Y100" s="106">
        <f>$X$100*$K$100</f>
        <v>0</v>
      </c>
      <c r="Z100" s="106">
        <v>0</v>
      </c>
      <c r="AA100" s="107">
        <f>$Z$100*$K$100</f>
        <v>0</v>
      </c>
      <c r="AR100" s="68" t="s">
        <v>148</v>
      </c>
      <c r="AT100" s="68" t="s">
        <v>143</v>
      </c>
      <c r="AU100" s="68" t="s">
        <v>74</v>
      </c>
      <c r="AY100" s="68" t="s">
        <v>142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16</v>
      </c>
      <c r="BK100" s="108">
        <f>ROUND($L$100*$K$100,2)</f>
        <v>0</v>
      </c>
      <c r="BL100" s="68" t="s">
        <v>148</v>
      </c>
      <c r="BM100" s="68" t="s">
        <v>195</v>
      </c>
    </row>
    <row r="101" spans="2:51" s="6" customFormat="1" ht="15.75" customHeight="1">
      <c r="B101" s="109"/>
      <c r="E101" s="110"/>
      <c r="F101" s="258" t="s">
        <v>196</v>
      </c>
      <c r="G101" s="259"/>
      <c r="H101" s="259"/>
      <c r="I101" s="259"/>
      <c r="K101" s="112">
        <v>202.025</v>
      </c>
      <c r="S101" s="109"/>
      <c r="T101" s="113"/>
      <c r="AA101" s="114"/>
      <c r="AT101" s="111" t="s">
        <v>160</v>
      </c>
      <c r="AU101" s="111" t="s">
        <v>74</v>
      </c>
      <c r="AV101" s="111" t="s">
        <v>74</v>
      </c>
      <c r="AW101" s="111" t="s">
        <v>113</v>
      </c>
      <c r="AX101" s="111" t="s">
        <v>16</v>
      </c>
      <c r="AY101" s="111" t="s">
        <v>142</v>
      </c>
    </row>
    <row r="102" spans="2:65" s="6" customFormat="1" ht="39" customHeight="1">
      <c r="B102" s="17"/>
      <c r="C102" s="99" t="s">
        <v>197</v>
      </c>
      <c r="D102" s="99" t="s">
        <v>143</v>
      </c>
      <c r="E102" s="100" t="s">
        <v>198</v>
      </c>
      <c r="F102" s="260" t="s">
        <v>199</v>
      </c>
      <c r="G102" s="257"/>
      <c r="H102" s="257"/>
      <c r="I102" s="257"/>
      <c r="J102" s="102" t="s">
        <v>164</v>
      </c>
      <c r="K102" s="103">
        <v>0.25</v>
      </c>
      <c r="L102" s="261"/>
      <c r="M102" s="257"/>
      <c r="N102" s="261">
        <f>ROUND($L$102*$K$102,2)</f>
        <v>0</v>
      </c>
      <c r="O102" s="257"/>
      <c r="P102" s="257"/>
      <c r="Q102" s="257"/>
      <c r="R102" s="101" t="s">
        <v>147</v>
      </c>
      <c r="S102" s="17"/>
      <c r="T102" s="104"/>
      <c r="U102" s="105" t="s">
        <v>36</v>
      </c>
      <c r="X102" s="106">
        <v>0</v>
      </c>
      <c r="Y102" s="106">
        <f>$X$102*$K$102</f>
        <v>0</v>
      </c>
      <c r="Z102" s="106">
        <v>0</v>
      </c>
      <c r="AA102" s="107">
        <f>$Z$102*$K$102</f>
        <v>0</v>
      </c>
      <c r="AR102" s="68" t="s">
        <v>148</v>
      </c>
      <c r="AT102" s="68" t="s">
        <v>143</v>
      </c>
      <c r="AU102" s="68" t="s">
        <v>74</v>
      </c>
      <c r="AY102" s="6" t="s">
        <v>142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16</v>
      </c>
      <c r="BK102" s="108">
        <f>ROUND($L$102*$K$102,2)</f>
        <v>0</v>
      </c>
      <c r="BL102" s="68" t="s">
        <v>148</v>
      </c>
      <c r="BM102" s="68" t="s">
        <v>200</v>
      </c>
    </row>
    <row r="103" spans="2:65" s="6" customFormat="1" ht="63" customHeight="1">
      <c r="B103" s="17"/>
      <c r="C103" s="115" t="s">
        <v>201</v>
      </c>
      <c r="D103" s="115" t="s">
        <v>202</v>
      </c>
      <c r="E103" s="116" t="s">
        <v>203</v>
      </c>
      <c r="F103" s="254" t="s">
        <v>204</v>
      </c>
      <c r="G103" s="255"/>
      <c r="H103" s="255"/>
      <c r="I103" s="255"/>
      <c r="J103" s="115" t="s">
        <v>194</v>
      </c>
      <c r="K103" s="117">
        <v>0.25</v>
      </c>
      <c r="L103" s="256"/>
      <c r="M103" s="255"/>
      <c r="N103" s="256">
        <f>ROUND($L$103*$K$103,2)</f>
        <v>0</v>
      </c>
      <c r="O103" s="257"/>
      <c r="P103" s="257"/>
      <c r="Q103" s="257"/>
      <c r="R103" s="101" t="s">
        <v>147</v>
      </c>
      <c r="S103" s="17"/>
      <c r="T103" s="104"/>
      <c r="U103" s="105" t="s">
        <v>36</v>
      </c>
      <c r="X103" s="106">
        <v>1</v>
      </c>
      <c r="Y103" s="106">
        <f>$X$103*$K$103</f>
        <v>0.25</v>
      </c>
      <c r="Z103" s="106">
        <v>0</v>
      </c>
      <c r="AA103" s="107">
        <f>$Z$103*$K$103</f>
        <v>0</v>
      </c>
      <c r="AR103" s="68" t="s">
        <v>205</v>
      </c>
      <c r="AT103" s="68" t="s">
        <v>202</v>
      </c>
      <c r="AU103" s="68" t="s">
        <v>74</v>
      </c>
      <c r="AY103" s="68" t="s">
        <v>142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16</v>
      </c>
      <c r="BK103" s="108">
        <f>ROUND($L$103*$K$103,2)</f>
        <v>0</v>
      </c>
      <c r="BL103" s="68" t="s">
        <v>148</v>
      </c>
      <c r="BM103" s="68" t="s">
        <v>206</v>
      </c>
    </row>
    <row r="104" spans="2:65" s="6" customFormat="1" ht="51" customHeight="1">
      <c r="B104" s="17"/>
      <c r="C104" s="102" t="s">
        <v>207</v>
      </c>
      <c r="D104" s="102" t="s">
        <v>143</v>
      </c>
      <c r="E104" s="100" t="s">
        <v>208</v>
      </c>
      <c r="F104" s="260" t="s">
        <v>209</v>
      </c>
      <c r="G104" s="257"/>
      <c r="H104" s="257"/>
      <c r="I104" s="257"/>
      <c r="J104" s="102" t="s">
        <v>164</v>
      </c>
      <c r="K104" s="103">
        <v>18.784</v>
      </c>
      <c r="L104" s="261"/>
      <c r="M104" s="257"/>
      <c r="N104" s="261">
        <f>ROUND($L$104*$K$104,2)</f>
        <v>0</v>
      </c>
      <c r="O104" s="257"/>
      <c r="P104" s="257"/>
      <c r="Q104" s="257"/>
      <c r="R104" s="101" t="s">
        <v>147</v>
      </c>
      <c r="S104" s="17"/>
      <c r="T104" s="104"/>
      <c r="U104" s="105" t="s">
        <v>36</v>
      </c>
      <c r="X104" s="106">
        <v>0</v>
      </c>
      <c r="Y104" s="106">
        <f>$X$104*$K$104</f>
        <v>0</v>
      </c>
      <c r="Z104" s="106">
        <v>0</v>
      </c>
      <c r="AA104" s="107">
        <f>$Z$104*$K$104</f>
        <v>0</v>
      </c>
      <c r="AR104" s="68" t="s">
        <v>148</v>
      </c>
      <c r="AT104" s="68" t="s">
        <v>143</v>
      </c>
      <c r="AU104" s="68" t="s">
        <v>74</v>
      </c>
      <c r="AY104" s="68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210</v>
      </c>
    </row>
    <row r="105" spans="2:51" s="6" customFormat="1" ht="15.75" customHeight="1">
      <c r="B105" s="109"/>
      <c r="E105" s="110"/>
      <c r="F105" s="258" t="s">
        <v>211</v>
      </c>
      <c r="G105" s="259"/>
      <c r="H105" s="259"/>
      <c r="I105" s="259"/>
      <c r="K105" s="112">
        <v>1.8</v>
      </c>
      <c r="S105" s="109"/>
      <c r="T105" s="113"/>
      <c r="AA105" s="114"/>
      <c r="AT105" s="111" t="s">
        <v>160</v>
      </c>
      <c r="AU105" s="111" t="s">
        <v>74</v>
      </c>
      <c r="AV105" s="111" t="s">
        <v>74</v>
      </c>
      <c r="AW105" s="111" t="s">
        <v>113</v>
      </c>
      <c r="AX105" s="111" t="s">
        <v>66</v>
      </c>
      <c r="AY105" s="111" t="s">
        <v>142</v>
      </c>
    </row>
    <row r="106" spans="2:51" s="6" customFormat="1" ht="27" customHeight="1">
      <c r="B106" s="109"/>
      <c r="E106" s="111"/>
      <c r="F106" s="258" t="s">
        <v>212</v>
      </c>
      <c r="G106" s="259"/>
      <c r="H106" s="259"/>
      <c r="I106" s="259"/>
      <c r="K106" s="112">
        <v>16.984</v>
      </c>
      <c r="S106" s="109"/>
      <c r="T106" s="113"/>
      <c r="AA106" s="114"/>
      <c r="AT106" s="111" t="s">
        <v>160</v>
      </c>
      <c r="AU106" s="111" t="s">
        <v>74</v>
      </c>
      <c r="AV106" s="111" t="s">
        <v>74</v>
      </c>
      <c r="AW106" s="111" t="s">
        <v>113</v>
      </c>
      <c r="AX106" s="111" t="s">
        <v>66</v>
      </c>
      <c r="AY106" s="111" t="s">
        <v>142</v>
      </c>
    </row>
    <row r="107" spans="2:65" s="6" customFormat="1" ht="63" customHeight="1">
      <c r="B107" s="17"/>
      <c r="C107" s="99" t="s">
        <v>213</v>
      </c>
      <c r="D107" s="99" t="s">
        <v>143</v>
      </c>
      <c r="E107" s="100" t="s">
        <v>214</v>
      </c>
      <c r="F107" s="260" t="s">
        <v>215</v>
      </c>
      <c r="G107" s="257"/>
      <c r="H107" s="257"/>
      <c r="I107" s="257"/>
      <c r="J107" s="102" t="s">
        <v>164</v>
      </c>
      <c r="K107" s="103">
        <v>18.784</v>
      </c>
      <c r="L107" s="261"/>
      <c r="M107" s="257"/>
      <c r="N107" s="261">
        <f>ROUND($L$107*$K$107,2)</f>
        <v>0</v>
      </c>
      <c r="O107" s="257"/>
      <c r="P107" s="257"/>
      <c r="Q107" s="257"/>
      <c r="R107" s="101" t="s">
        <v>147</v>
      </c>
      <c r="S107" s="17"/>
      <c r="T107" s="104"/>
      <c r="U107" s="105" t="s">
        <v>36</v>
      </c>
      <c r="X107" s="106">
        <v>0</v>
      </c>
      <c r="Y107" s="106">
        <f>$X$107*$K$107</f>
        <v>0</v>
      </c>
      <c r="Z107" s="106">
        <v>0</v>
      </c>
      <c r="AA107" s="107">
        <f>$Z$107*$K$107</f>
        <v>0</v>
      </c>
      <c r="AR107" s="68" t="s">
        <v>148</v>
      </c>
      <c r="AT107" s="68" t="s">
        <v>143</v>
      </c>
      <c r="AU107" s="68" t="s">
        <v>74</v>
      </c>
      <c r="AY107" s="6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216</v>
      </c>
    </row>
    <row r="108" spans="2:65" s="6" customFormat="1" ht="15.75" customHeight="1">
      <c r="B108" s="17"/>
      <c r="C108" s="102" t="s">
        <v>217</v>
      </c>
      <c r="D108" s="102" t="s">
        <v>143</v>
      </c>
      <c r="E108" s="100" t="s">
        <v>218</v>
      </c>
      <c r="F108" s="260" t="s">
        <v>219</v>
      </c>
      <c r="G108" s="257"/>
      <c r="H108" s="257"/>
      <c r="I108" s="257"/>
      <c r="J108" s="102" t="s">
        <v>146</v>
      </c>
      <c r="K108" s="103">
        <v>209.405</v>
      </c>
      <c r="L108" s="261"/>
      <c r="M108" s="257"/>
      <c r="N108" s="261">
        <f>ROUND($L$108*$K$108,2)</f>
        <v>0</v>
      </c>
      <c r="O108" s="257"/>
      <c r="P108" s="257"/>
      <c r="Q108" s="257"/>
      <c r="R108" s="101" t="s">
        <v>147</v>
      </c>
      <c r="S108" s="17"/>
      <c r="T108" s="104"/>
      <c r="U108" s="105" t="s">
        <v>36</v>
      </c>
      <c r="X108" s="106">
        <v>0</v>
      </c>
      <c r="Y108" s="106">
        <f>$X$108*$K$108</f>
        <v>0</v>
      </c>
      <c r="Z108" s="106">
        <v>0</v>
      </c>
      <c r="AA108" s="107">
        <f>$Z$108*$K$108</f>
        <v>0</v>
      </c>
      <c r="AR108" s="68" t="s">
        <v>148</v>
      </c>
      <c r="AT108" s="68" t="s">
        <v>143</v>
      </c>
      <c r="AU108" s="68" t="s">
        <v>74</v>
      </c>
      <c r="AY108" s="68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220</v>
      </c>
    </row>
    <row r="109" spans="2:51" s="6" customFormat="1" ht="15.75" customHeight="1">
      <c r="B109" s="109"/>
      <c r="E109" s="110"/>
      <c r="F109" s="258" t="s">
        <v>221</v>
      </c>
      <c r="G109" s="259"/>
      <c r="H109" s="259"/>
      <c r="I109" s="259"/>
      <c r="K109" s="112">
        <v>209.405</v>
      </c>
      <c r="S109" s="109"/>
      <c r="T109" s="113"/>
      <c r="AA109" s="114"/>
      <c r="AT109" s="111" t="s">
        <v>160</v>
      </c>
      <c r="AU109" s="111" t="s">
        <v>74</v>
      </c>
      <c r="AV109" s="111" t="s">
        <v>74</v>
      </c>
      <c r="AW109" s="111" t="s">
        <v>113</v>
      </c>
      <c r="AX109" s="111" t="s">
        <v>16</v>
      </c>
      <c r="AY109" s="111" t="s">
        <v>142</v>
      </c>
    </row>
    <row r="110" spans="2:65" s="6" customFormat="1" ht="39" customHeight="1">
      <c r="B110" s="17"/>
      <c r="C110" s="99" t="s">
        <v>222</v>
      </c>
      <c r="D110" s="99" t="s">
        <v>143</v>
      </c>
      <c r="E110" s="100" t="s">
        <v>223</v>
      </c>
      <c r="F110" s="260" t="s">
        <v>224</v>
      </c>
      <c r="G110" s="257"/>
      <c r="H110" s="257"/>
      <c r="I110" s="257"/>
      <c r="J110" s="102" t="s">
        <v>146</v>
      </c>
      <c r="K110" s="103">
        <v>50</v>
      </c>
      <c r="L110" s="261"/>
      <c r="M110" s="257"/>
      <c r="N110" s="261">
        <f>ROUND($L$110*$K$110,2)</f>
        <v>0</v>
      </c>
      <c r="O110" s="257"/>
      <c r="P110" s="257"/>
      <c r="Q110" s="257"/>
      <c r="R110" s="101" t="s">
        <v>147</v>
      </c>
      <c r="S110" s="17"/>
      <c r="T110" s="104"/>
      <c r="U110" s="105" t="s">
        <v>36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8" t="s">
        <v>148</v>
      </c>
      <c r="AT110" s="68" t="s">
        <v>143</v>
      </c>
      <c r="AU110" s="68" t="s">
        <v>74</v>
      </c>
      <c r="AY110" s="6" t="s">
        <v>142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16</v>
      </c>
      <c r="BK110" s="108">
        <f>ROUND($L$110*$K$110,2)</f>
        <v>0</v>
      </c>
      <c r="BL110" s="68" t="s">
        <v>148</v>
      </c>
      <c r="BM110" s="68" t="s">
        <v>225</v>
      </c>
    </row>
    <row r="111" spans="2:65" s="6" customFormat="1" ht="27" customHeight="1">
      <c r="B111" s="17"/>
      <c r="C111" s="115" t="s">
        <v>226</v>
      </c>
      <c r="D111" s="115" t="s">
        <v>202</v>
      </c>
      <c r="E111" s="116" t="s">
        <v>227</v>
      </c>
      <c r="F111" s="254" t="s">
        <v>228</v>
      </c>
      <c r="G111" s="255"/>
      <c r="H111" s="255"/>
      <c r="I111" s="255"/>
      <c r="J111" s="115" t="s">
        <v>229</v>
      </c>
      <c r="K111" s="117">
        <v>1.25</v>
      </c>
      <c r="L111" s="256"/>
      <c r="M111" s="255"/>
      <c r="N111" s="256">
        <f>ROUND($L$111*$K$111,2)</f>
        <v>0</v>
      </c>
      <c r="O111" s="257"/>
      <c r="P111" s="257"/>
      <c r="Q111" s="257"/>
      <c r="R111" s="101" t="s">
        <v>147</v>
      </c>
      <c r="S111" s="17"/>
      <c r="T111" s="104"/>
      <c r="U111" s="105" t="s">
        <v>36</v>
      </c>
      <c r="X111" s="106">
        <v>0.001</v>
      </c>
      <c r="Y111" s="106">
        <f>$X$111*$K$111</f>
        <v>0.00125</v>
      </c>
      <c r="Z111" s="106">
        <v>0</v>
      </c>
      <c r="AA111" s="107">
        <f>$Z$111*$K$111</f>
        <v>0</v>
      </c>
      <c r="AR111" s="68" t="s">
        <v>205</v>
      </c>
      <c r="AT111" s="68" t="s">
        <v>202</v>
      </c>
      <c r="AU111" s="68" t="s">
        <v>74</v>
      </c>
      <c r="AY111" s="68" t="s">
        <v>142</v>
      </c>
      <c r="BE111" s="108">
        <f>IF($U$111="základní",$N$111,0)</f>
        <v>0</v>
      </c>
      <c r="BF111" s="108">
        <f>IF($U$111="snížená",$N$111,0)</f>
        <v>0</v>
      </c>
      <c r="BG111" s="108">
        <f>IF($U$111="zákl. přenesená",$N$111,0)</f>
        <v>0</v>
      </c>
      <c r="BH111" s="108">
        <f>IF($U$111="sníž. přenesená",$N$111,0)</f>
        <v>0</v>
      </c>
      <c r="BI111" s="108">
        <f>IF($U$111="nulová",$N$111,0)</f>
        <v>0</v>
      </c>
      <c r="BJ111" s="68" t="s">
        <v>16</v>
      </c>
      <c r="BK111" s="108">
        <f>ROUND($L$111*$K$111,2)</f>
        <v>0</v>
      </c>
      <c r="BL111" s="68" t="s">
        <v>148</v>
      </c>
      <c r="BM111" s="68" t="s">
        <v>230</v>
      </c>
    </row>
    <row r="112" spans="2:51" s="6" customFormat="1" ht="15.75" customHeight="1">
      <c r="B112" s="109"/>
      <c r="F112" s="258" t="s">
        <v>231</v>
      </c>
      <c r="G112" s="259"/>
      <c r="H112" s="259"/>
      <c r="I112" s="259"/>
      <c r="K112" s="112">
        <v>1.25</v>
      </c>
      <c r="S112" s="109"/>
      <c r="T112" s="113"/>
      <c r="AA112" s="114"/>
      <c r="AT112" s="111" t="s">
        <v>160</v>
      </c>
      <c r="AU112" s="111" t="s">
        <v>74</v>
      </c>
      <c r="AV112" s="111" t="s">
        <v>74</v>
      </c>
      <c r="AW112" s="111" t="s">
        <v>66</v>
      </c>
      <c r="AX112" s="111" t="s">
        <v>16</v>
      </c>
      <c r="AY112" s="111" t="s">
        <v>142</v>
      </c>
    </row>
    <row r="113" spans="2:65" s="6" customFormat="1" ht="39" customHeight="1">
      <c r="B113" s="17"/>
      <c r="C113" s="99" t="s">
        <v>232</v>
      </c>
      <c r="D113" s="99" t="s">
        <v>143</v>
      </c>
      <c r="E113" s="100" t="s">
        <v>233</v>
      </c>
      <c r="F113" s="260" t="s">
        <v>234</v>
      </c>
      <c r="G113" s="257"/>
      <c r="H113" s="257"/>
      <c r="I113" s="257"/>
      <c r="J113" s="102" t="s">
        <v>235</v>
      </c>
      <c r="K113" s="103">
        <v>120</v>
      </c>
      <c r="L113" s="261"/>
      <c r="M113" s="257"/>
      <c r="N113" s="261">
        <f>ROUND($L$113*$K$113,2)</f>
        <v>0</v>
      </c>
      <c r="O113" s="257"/>
      <c r="P113" s="257"/>
      <c r="Q113" s="257"/>
      <c r="R113" s="101" t="s">
        <v>147</v>
      </c>
      <c r="S113" s="17"/>
      <c r="T113" s="104"/>
      <c r="U113" s="105" t="s">
        <v>36</v>
      </c>
      <c r="X113" s="106">
        <v>0</v>
      </c>
      <c r="Y113" s="106">
        <f>$X$113*$K$113</f>
        <v>0</v>
      </c>
      <c r="Z113" s="106">
        <v>0</v>
      </c>
      <c r="AA113" s="107">
        <f>$Z$113*$K$113</f>
        <v>0</v>
      </c>
      <c r="AR113" s="68" t="s">
        <v>148</v>
      </c>
      <c r="AT113" s="68" t="s">
        <v>143</v>
      </c>
      <c r="AU113" s="68" t="s">
        <v>74</v>
      </c>
      <c r="AY113" s="6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148</v>
      </c>
      <c r="BM113" s="68" t="s">
        <v>236</v>
      </c>
    </row>
    <row r="114" spans="2:65" s="6" customFormat="1" ht="39" customHeight="1">
      <c r="B114" s="17"/>
      <c r="C114" s="102" t="s">
        <v>237</v>
      </c>
      <c r="D114" s="102" t="s">
        <v>143</v>
      </c>
      <c r="E114" s="100" t="s">
        <v>238</v>
      </c>
      <c r="F114" s="260" t="s">
        <v>239</v>
      </c>
      <c r="G114" s="257"/>
      <c r="H114" s="257"/>
      <c r="I114" s="257"/>
      <c r="J114" s="102" t="s">
        <v>235</v>
      </c>
      <c r="K114" s="103">
        <v>120</v>
      </c>
      <c r="L114" s="261"/>
      <c r="M114" s="257"/>
      <c r="N114" s="261">
        <f>ROUND($L$114*$K$114,2)</f>
        <v>0</v>
      </c>
      <c r="O114" s="257"/>
      <c r="P114" s="257"/>
      <c r="Q114" s="257"/>
      <c r="R114" s="101" t="s">
        <v>147</v>
      </c>
      <c r="S114" s="17"/>
      <c r="T114" s="104"/>
      <c r="U114" s="105" t="s">
        <v>36</v>
      </c>
      <c r="X114" s="106">
        <v>0</v>
      </c>
      <c r="Y114" s="106">
        <f>$X$114*$K$114</f>
        <v>0</v>
      </c>
      <c r="Z114" s="106">
        <v>0</v>
      </c>
      <c r="AA114" s="107">
        <f>$Z$114*$K$114</f>
        <v>0</v>
      </c>
      <c r="AR114" s="68" t="s">
        <v>148</v>
      </c>
      <c r="AT114" s="68" t="s">
        <v>143</v>
      </c>
      <c r="AU114" s="68" t="s">
        <v>74</v>
      </c>
      <c r="AY114" s="68" t="s">
        <v>142</v>
      </c>
      <c r="BE114" s="108">
        <f>IF($U$114="základní",$N$114,0)</f>
        <v>0</v>
      </c>
      <c r="BF114" s="108">
        <f>IF($U$114="snížená",$N$114,0)</f>
        <v>0</v>
      </c>
      <c r="BG114" s="108">
        <f>IF($U$114="zákl. přenesená",$N$114,0)</f>
        <v>0</v>
      </c>
      <c r="BH114" s="108">
        <f>IF($U$114="sníž. přenesená",$N$114,0)</f>
        <v>0</v>
      </c>
      <c r="BI114" s="108">
        <f>IF($U$114="nulová",$N$114,0)</f>
        <v>0</v>
      </c>
      <c r="BJ114" s="68" t="s">
        <v>16</v>
      </c>
      <c r="BK114" s="108">
        <f>ROUND($L$114*$K$114,2)</f>
        <v>0</v>
      </c>
      <c r="BL114" s="68" t="s">
        <v>148</v>
      </c>
      <c r="BM114" s="68" t="s">
        <v>240</v>
      </c>
    </row>
    <row r="115" spans="2:65" s="6" customFormat="1" ht="51" customHeight="1">
      <c r="B115" s="17"/>
      <c r="C115" s="115" t="s">
        <v>241</v>
      </c>
      <c r="D115" s="115" t="s">
        <v>202</v>
      </c>
      <c r="E115" s="116" t="s">
        <v>242</v>
      </c>
      <c r="F115" s="254" t="s">
        <v>243</v>
      </c>
      <c r="G115" s="255"/>
      <c r="H115" s="255"/>
      <c r="I115" s="255"/>
      <c r="J115" s="115" t="s">
        <v>235</v>
      </c>
      <c r="K115" s="117">
        <v>120</v>
      </c>
      <c r="L115" s="256"/>
      <c r="M115" s="255"/>
      <c r="N115" s="256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05" t="s">
        <v>36</v>
      </c>
      <c r="X115" s="106">
        <v>0.001</v>
      </c>
      <c r="Y115" s="106">
        <f>$X$115*$K$115</f>
        <v>0.12</v>
      </c>
      <c r="Z115" s="106">
        <v>0</v>
      </c>
      <c r="AA115" s="107">
        <f>$Z$115*$K$115</f>
        <v>0</v>
      </c>
      <c r="AR115" s="68" t="s">
        <v>205</v>
      </c>
      <c r="AT115" s="68" t="s">
        <v>202</v>
      </c>
      <c r="AU115" s="68" t="s">
        <v>74</v>
      </c>
      <c r="AY115" s="68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148</v>
      </c>
      <c r="BM115" s="68" t="s">
        <v>244</v>
      </c>
    </row>
    <row r="116" spans="2:65" s="6" customFormat="1" ht="51" customHeight="1">
      <c r="B116" s="17"/>
      <c r="C116" s="102" t="s">
        <v>245</v>
      </c>
      <c r="D116" s="102" t="s">
        <v>143</v>
      </c>
      <c r="E116" s="100" t="s">
        <v>246</v>
      </c>
      <c r="F116" s="260" t="s">
        <v>247</v>
      </c>
      <c r="G116" s="257"/>
      <c r="H116" s="257"/>
      <c r="I116" s="257"/>
      <c r="J116" s="102" t="s">
        <v>235</v>
      </c>
      <c r="K116" s="103">
        <v>120</v>
      </c>
      <c r="L116" s="261"/>
      <c r="M116" s="257"/>
      <c r="N116" s="261">
        <f>ROUND($L$116*$K$116,2)</f>
        <v>0</v>
      </c>
      <c r="O116" s="257"/>
      <c r="P116" s="257"/>
      <c r="Q116" s="257"/>
      <c r="R116" s="101" t="s">
        <v>147</v>
      </c>
      <c r="S116" s="17"/>
      <c r="T116" s="104"/>
      <c r="U116" s="105" t="s">
        <v>36</v>
      </c>
      <c r="X116" s="106">
        <v>0</v>
      </c>
      <c r="Y116" s="106">
        <f>$X$116*$K$116</f>
        <v>0</v>
      </c>
      <c r="Z116" s="106">
        <v>0</v>
      </c>
      <c r="AA116" s="107">
        <f>$Z$116*$K$116</f>
        <v>0</v>
      </c>
      <c r="AR116" s="68" t="s">
        <v>148</v>
      </c>
      <c r="AT116" s="68" t="s">
        <v>143</v>
      </c>
      <c r="AU116" s="68" t="s">
        <v>74</v>
      </c>
      <c r="AY116" s="68" t="s">
        <v>142</v>
      </c>
      <c r="BE116" s="108">
        <f>IF($U$116="základní",$N$116,0)</f>
        <v>0</v>
      </c>
      <c r="BF116" s="108">
        <f>IF($U$116="snížená",$N$116,0)</f>
        <v>0</v>
      </c>
      <c r="BG116" s="108">
        <f>IF($U$116="zákl. přenesená",$N$116,0)</f>
        <v>0</v>
      </c>
      <c r="BH116" s="108">
        <f>IF($U$116="sníž. přenesená",$N$116,0)</f>
        <v>0</v>
      </c>
      <c r="BI116" s="108">
        <f>IF($U$116="nulová",$N$116,0)</f>
        <v>0</v>
      </c>
      <c r="BJ116" s="68" t="s">
        <v>16</v>
      </c>
      <c r="BK116" s="108">
        <f>ROUND($L$116*$K$116,2)</f>
        <v>0</v>
      </c>
      <c r="BL116" s="68" t="s">
        <v>148</v>
      </c>
      <c r="BM116" s="68" t="s">
        <v>248</v>
      </c>
    </row>
    <row r="117" spans="2:65" s="6" customFormat="1" ht="15.75" customHeight="1">
      <c r="B117" s="17"/>
      <c r="C117" s="102" t="s">
        <v>249</v>
      </c>
      <c r="D117" s="102" t="s">
        <v>143</v>
      </c>
      <c r="E117" s="100" t="s">
        <v>250</v>
      </c>
      <c r="F117" s="260" t="s">
        <v>251</v>
      </c>
      <c r="G117" s="257"/>
      <c r="H117" s="257"/>
      <c r="I117" s="257"/>
      <c r="J117" s="102" t="s">
        <v>164</v>
      </c>
      <c r="K117" s="103">
        <v>4</v>
      </c>
      <c r="L117" s="261"/>
      <c r="M117" s="257"/>
      <c r="N117" s="261">
        <f>ROUND($L$117*$K$117,2)</f>
        <v>0</v>
      </c>
      <c r="O117" s="257"/>
      <c r="P117" s="257"/>
      <c r="Q117" s="257"/>
      <c r="R117" s="101" t="s">
        <v>147</v>
      </c>
      <c r="S117" s="17"/>
      <c r="T117" s="104"/>
      <c r="U117" s="105" t="s">
        <v>36</v>
      </c>
      <c r="X117" s="106">
        <v>0</v>
      </c>
      <c r="Y117" s="106">
        <f>$X$117*$K$117</f>
        <v>0</v>
      </c>
      <c r="Z117" s="106">
        <v>0</v>
      </c>
      <c r="AA117" s="107">
        <f>$Z$117*$K$117</f>
        <v>0</v>
      </c>
      <c r="AR117" s="68" t="s">
        <v>148</v>
      </c>
      <c r="AT117" s="68" t="s">
        <v>143</v>
      </c>
      <c r="AU117" s="68" t="s">
        <v>74</v>
      </c>
      <c r="AY117" s="68" t="s">
        <v>142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16</v>
      </c>
      <c r="BK117" s="108">
        <f>ROUND($L$117*$K$117,2)</f>
        <v>0</v>
      </c>
      <c r="BL117" s="68" t="s">
        <v>148</v>
      </c>
      <c r="BM117" s="68" t="s">
        <v>252</v>
      </c>
    </row>
    <row r="118" spans="2:65" s="6" customFormat="1" ht="27" customHeight="1">
      <c r="B118" s="17"/>
      <c r="C118" s="102" t="s">
        <v>253</v>
      </c>
      <c r="D118" s="102" t="s">
        <v>143</v>
      </c>
      <c r="E118" s="100" t="s">
        <v>254</v>
      </c>
      <c r="F118" s="260" t="s">
        <v>255</v>
      </c>
      <c r="G118" s="257"/>
      <c r="H118" s="257"/>
      <c r="I118" s="257"/>
      <c r="J118" s="102" t="s">
        <v>164</v>
      </c>
      <c r="K118" s="103">
        <v>4</v>
      </c>
      <c r="L118" s="261"/>
      <c r="M118" s="257"/>
      <c r="N118" s="261">
        <f>ROUND($L$118*$K$118,2)</f>
        <v>0</v>
      </c>
      <c r="O118" s="257"/>
      <c r="P118" s="257"/>
      <c r="Q118" s="257"/>
      <c r="R118" s="101" t="s">
        <v>147</v>
      </c>
      <c r="S118" s="17"/>
      <c r="T118" s="104"/>
      <c r="U118" s="105" t="s">
        <v>36</v>
      </c>
      <c r="X118" s="106">
        <v>0</v>
      </c>
      <c r="Y118" s="106">
        <f>$X$118*$K$118</f>
        <v>0</v>
      </c>
      <c r="Z118" s="106">
        <v>0</v>
      </c>
      <c r="AA118" s="107">
        <f>$Z$118*$K$118</f>
        <v>0</v>
      </c>
      <c r="AR118" s="68" t="s">
        <v>148</v>
      </c>
      <c r="AT118" s="68" t="s">
        <v>143</v>
      </c>
      <c r="AU118" s="68" t="s">
        <v>74</v>
      </c>
      <c r="AY118" s="68" t="s">
        <v>142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8" t="s">
        <v>16</v>
      </c>
      <c r="BK118" s="108">
        <f>ROUND($L$118*$K$118,2)</f>
        <v>0</v>
      </c>
      <c r="BL118" s="68" t="s">
        <v>148</v>
      </c>
      <c r="BM118" s="68" t="s">
        <v>256</v>
      </c>
    </row>
    <row r="119" spans="2:65" s="6" customFormat="1" ht="15.75" customHeight="1">
      <c r="B119" s="17"/>
      <c r="C119" s="102" t="s">
        <v>257</v>
      </c>
      <c r="D119" s="102" t="s">
        <v>143</v>
      </c>
      <c r="E119" s="100" t="s">
        <v>258</v>
      </c>
      <c r="F119" s="260" t="s">
        <v>259</v>
      </c>
      <c r="G119" s="257"/>
      <c r="H119" s="257"/>
      <c r="I119" s="257"/>
      <c r="J119" s="102" t="s">
        <v>260</v>
      </c>
      <c r="K119" s="103">
        <v>36008</v>
      </c>
      <c r="L119" s="261"/>
      <c r="M119" s="257"/>
      <c r="N119" s="261">
        <f>ROUND($L$119*$K$119,2)</f>
        <v>0</v>
      </c>
      <c r="O119" s="257"/>
      <c r="P119" s="257"/>
      <c r="Q119" s="257"/>
      <c r="R119" s="101"/>
      <c r="S119" s="17"/>
      <c r="T119" s="104"/>
      <c r="U119" s="105" t="s">
        <v>36</v>
      </c>
      <c r="X119" s="106">
        <v>0</v>
      </c>
      <c r="Y119" s="106">
        <f>$X$119*$K$119</f>
        <v>0</v>
      </c>
      <c r="Z119" s="106">
        <v>0</v>
      </c>
      <c r="AA119" s="107">
        <f>$Z$119*$K$119</f>
        <v>0</v>
      </c>
      <c r="AR119" s="68" t="s">
        <v>148</v>
      </c>
      <c r="AT119" s="68" t="s">
        <v>143</v>
      </c>
      <c r="AU119" s="68" t="s">
        <v>74</v>
      </c>
      <c r="AY119" s="68" t="s">
        <v>142</v>
      </c>
      <c r="BE119" s="108">
        <f>IF($U$119="základní",$N$119,0)</f>
        <v>0</v>
      </c>
      <c r="BF119" s="108">
        <f>IF($U$119="snížená",$N$119,0)</f>
        <v>0</v>
      </c>
      <c r="BG119" s="108">
        <f>IF($U$119="zákl. přenesená",$N$119,0)</f>
        <v>0</v>
      </c>
      <c r="BH119" s="108">
        <f>IF($U$119="sníž. přenesená",$N$119,0)</f>
        <v>0</v>
      </c>
      <c r="BI119" s="108">
        <f>IF($U$119="nulová",$N$119,0)</f>
        <v>0</v>
      </c>
      <c r="BJ119" s="68" t="s">
        <v>16</v>
      </c>
      <c r="BK119" s="108">
        <f>ROUND($L$119*$K$119,2)</f>
        <v>0</v>
      </c>
      <c r="BL119" s="68" t="s">
        <v>148</v>
      </c>
      <c r="BM119" s="68" t="s">
        <v>261</v>
      </c>
    </row>
    <row r="120" spans="2:51" s="6" customFormat="1" ht="15.75" customHeight="1">
      <c r="B120" s="109"/>
      <c r="E120" s="110"/>
      <c r="F120" s="258" t="s">
        <v>262</v>
      </c>
      <c r="G120" s="259"/>
      <c r="H120" s="259"/>
      <c r="I120" s="259"/>
      <c r="K120" s="112">
        <v>11008</v>
      </c>
      <c r="S120" s="109"/>
      <c r="T120" s="113"/>
      <c r="AA120" s="114"/>
      <c r="AT120" s="111" t="s">
        <v>160</v>
      </c>
      <c r="AU120" s="111" t="s">
        <v>74</v>
      </c>
      <c r="AV120" s="111" t="s">
        <v>74</v>
      </c>
      <c r="AW120" s="111" t="s">
        <v>113</v>
      </c>
      <c r="AX120" s="111" t="s">
        <v>66</v>
      </c>
      <c r="AY120" s="111" t="s">
        <v>142</v>
      </c>
    </row>
    <row r="121" spans="2:51" s="6" customFormat="1" ht="15.75" customHeight="1">
      <c r="B121" s="109"/>
      <c r="E121" s="111"/>
      <c r="F121" s="258" t="s">
        <v>263</v>
      </c>
      <c r="G121" s="259"/>
      <c r="H121" s="259"/>
      <c r="I121" s="259"/>
      <c r="K121" s="112">
        <v>16000</v>
      </c>
      <c r="S121" s="109"/>
      <c r="T121" s="113"/>
      <c r="AA121" s="114"/>
      <c r="AT121" s="111" t="s">
        <v>160</v>
      </c>
      <c r="AU121" s="111" t="s">
        <v>74</v>
      </c>
      <c r="AV121" s="111" t="s">
        <v>74</v>
      </c>
      <c r="AW121" s="111" t="s">
        <v>113</v>
      </c>
      <c r="AX121" s="111" t="s">
        <v>66</v>
      </c>
      <c r="AY121" s="111" t="s">
        <v>142</v>
      </c>
    </row>
    <row r="122" spans="2:51" s="6" customFormat="1" ht="15.75" customHeight="1">
      <c r="B122" s="109"/>
      <c r="E122" s="111"/>
      <c r="F122" s="258" t="s">
        <v>264</v>
      </c>
      <c r="G122" s="259"/>
      <c r="H122" s="259"/>
      <c r="I122" s="259"/>
      <c r="K122" s="112">
        <v>9000</v>
      </c>
      <c r="S122" s="109"/>
      <c r="T122" s="113"/>
      <c r="AA122" s="114"/>
      <c r="AT122" s="111" t="s">
        <v>160</v>
      </c>
      <c r="AU122" s="111" t="s">
        <v>74</v>
      </c>
      <c r="AV122" s="111" t="s">
        <v>74</v>
      </c>
      <c r="AW122" s="111" t="s">
        <v>113</v>
      </c>
      <c r="AX122" s="111" t="s">
        <v>66</v>
      </c>
      <c r="AY122" s="111" t="s">
        <v>142</v>
      </c>
    </row>
    <row r="123" spans="2:51" s="6" customFormat="1" ht="15.75" customHeight="1">
      <c r="B123" s="118"/>
      <c r="E123" s="119"/>
      <c r="F123" s="262" t="s">
        <v>265</v>
      </c>
      <c r="G123" s="263"/>
      <c r="H123" s="263"/>
      <c r="I123" s="263"/>
      <c r="K123" s="120">
        <v>36008</v>
      </c>
      <c r="S123" s="118"/>
      <c r="T123" s="121"/>
      <c r="AA123" s="122"/>
      <c r="AT123" s="119" t="s">
        <v>160</v>
      </c>
      <c r="AU123" s="119" t="s">
        <v>74</v>
      </c>
      <c r="AV123" s="119" t="s">
        <v>148</v>
      </c>
      <c r="AW123" s="119" t="s">
        <v>113</v>
      </c>
      <c r="AX123" s="119" t="s">
        <v>16</v>
      </c>
      <c r="AY123" s="119" t="s">
        <v>142</v>
      </c>
    </row>
    <row r="124" spans="2:63" s="90" customFormat="1" ht="30.75" customHeight="1">
      <c r="B124" s="91"/>
      <c r="D124" s="98" t="s">
        <v>116</v>
      </c>
      <c r="N124" s="250">
        <f>$BK$124</f>
        <v>0</v>
      </c>
      <c r="O124" s="249"/>
      <c r="P124" s="249"/>
      <c r="Q124" s="249"/>
      <c r="S124" s="91"/>
      <c r="T124" s="94"/>
      <c r="W124" s="95">
        <f>SUM($W$125:$W$135)</f>
        <v>0</v>
      </c>
      <c r="Y124" s="95">
        <f>SUM($Y$125:$Y$135)</f>
        <v>157.36556717999997</v>
      </c>
      <c r="AA124" s="96">
        <f>SUM($AA$125:$AA$135)</f>
        <v>0</v>
      </c>
      <c r="AR124" s="93" t="s">
        <v>16</v>
      </c>
      <c r="AT124" s="93" t="s">
        <v>65</v>
      </c>
      <c r="AU124" s="93" t="s">
        <v>16</v>
      </c>
      <c r="AY124" s="93" t="s">
        <v>142</v>
      </c>
      <c r="BK124" s="97">
        <f>SUM($BK$125:$BK$135)</f>
        <v>0</v>
      </c>
    </row>
    <row r="125" spans="2:65" s="6" customFormat="1" ht="27" customHeight="1">
      <c r="B125" s="17"/>
      <c r="C125" s="99" t="s">
        <v>266</v>
      </c>
      <c r="D125" s="99" t="s">
        <v>143</v>
      </c>
      <c r="E125" s="100" t="s">
        <v>267</v>
      </c>
      <c r="F125" s="260" t="s">
        <v>268</v>
      </c>
      <c r="G125" s="257"/>
      <c r="H125" s="257"/>
      <c r="I125" s="257"/>
      <c r="J125" s="102" t="s">
        <v>164</v>
      </c>
      <c r="K125" s="103">
        <v>6.468</v>
      </c>
      <c r="L125" s="261"/>
      <c r="M125" s="257"/>
      <c r="N125" s="261">
        <f>ROUND($L$125*$K$125,2)</f>
        <v>0</v>
      </c>
      <c r="O125" s="257"/>
      <c r="P125" s="257"/>
      <c r="Q125" s="257"/>
      <c r="R125" s="101" t="s">
        <v>147</v>
      </c>
      <c r="S125" s="17"/>
      <c r="T125" s="104"/>
      <c r="U125" s="105" t="s">
        <v>36</v>
      </c>
      <c r="X125" s="106">
        <v>2.45329</v>
      </c>
      <c r="Y125" s="106">
        <f>$X$125*$K$125</f>
        <v>15.86787972</v>
      </c>
      <c r="Z125" s="106">
        <v>0</v>
      </c>
      <c r="AA125" s="107">
        <f>$Z$125*$K$125</f>
        <v>0</v>
      </c>
      <c r="AR125" s="68" t="s">
        <v>148</v>
      </c>
      <c r="AT125" s="68" t="s">
        <v>143</v>
      </c>
      <c r="AU125" s="68" t="s">
        <v>74</v>
      </c>
      <c r="AY125" s="6" t="s">
        <v>142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16</v>
      </c>
      <c r="BK125" s="108">
        <f>ROUND($L$125*$K$125,2)</f>
        <v>0</v>
      </c>
      <c r="BL125" s="68" t="s">
        <v>148</v>
      </c>
      <c r="BM125" s="68" t="s">
        <v>269</v>
      </c>
    </row>
    <row r="126" spans="2:47" s="6" customFormat="1" ht="27" customHeight="1">
      <c r="B126" s="17"/>
      <c r="F126" s="252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17"/>
      <c r="T126" s="41"/>
      <c r="AA126" s="42"/>
      <c r="AT126" s="6" t="s">
        <v>271</v>
      </c>
      <c r="AU126" s="6" t="s">
        <v>74</v>
      </c>
    </row>
    <row r="127" spans="2:51" s="6" customFormat="1" ht="15.75" customHeight="1">
      <c r="B127" s="109"/>
      <c r="E127" s="111"/>
      <c r="F127" s="258" t="s">
        <v>272</v>
      </c>
      <c r="G127" s="259"/>
      <c r="H127" s="259"/>
      <c r="I127" s="259"/>
      <c r="K127" s="112">
        <v>6.468</v>
      </c>
      <c r="S127" s="109"/>
      <c r="T127" s="113"/>
      <c r="AA127" s="114"/>
      <c r="AT127" s="111" t="s">
        <v>160</v>
      </c>
      <c r="AU127" s="111" t="s">
        <v>74</v>
      </c>
      <c r="AV127" s="111" t="s">
        <v>74</v>
      </c>
      <c r="AW127" s="111" t="s">
        <v>113</v>
      </c>
      <c r="AX127" s="111" t="s">
        <v>16</v>
      </c>
      <c r="AY127" s="111" t="s">
        <v>142</v>
      </c>
    </row>
    <row r="128" spans="2:65" s="6" customFormat="1" ht="27" customHeight="1">
      <c r="B128" s="17"/>
      <c r="C128" s="99" t="s">
        <v>9</v>
      </c>
      <c r="D128" s="99" t="s">
        <v>143</v>
      </c>
      <c r="E128" s="100" t="s">
        <v>273</v>
      </c>
      <c r="F128" s="260" t="s">
        <v>274</v>
      </c>
      <c r="G128" s="257"/>
      <c r="H128" s="257"/>
      <c r="I128" s="257"/>
      <c r="J128" s="102" t="s">
        <v>164</v>
      </c>
      <c r="K128" s="103">
        <v>62.159</v>
      </c>
      <c r="L128" s="261"/>
      <c r="M128" s="257"/>
      <c r="N128" s="261">
        <f>ROUND($L$128*$K$128,2)</f>
        <v>0</v>
      </c>
      <c r="O128" s="257"/>
      <c r="P128" s="257"/>
      <c r="Q128" s="257"/>
      <c r="R128" s="101" t="s">
        <v>147</v>
      </c>
      <c r="S128" s="17"/>
      <c r="T128" s="104"/>
      <c r="U128" s="105" t="s">
        <v>36</v>
      </c>
      <c r="X128" s="106">
        <v>2.25634</v>
      </c>
      <c r="Y128" s="106">
        <f>$X$128*$K$128</f>
        <v>140.25183805999998</v>
      </c>
      <c r="Z128" s="106">
        <v>0</v>
      </c>
      <c r="AA128" s="107">
        <f>$Z$128*$K$128</f>
        <v>0</v>
      </c>
      <c r="AR128" s="68" t="s">
        <v>148</v>
      </c>
      <c r="AT128" s="68" t="s">
        <v>143</v>
      </c>
      <c r="AU128" s="68" t="s">
        <v>74</v>
      </c>
      <c r="AY128" s="6" t="s">
        <v>142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16</v>
      </c>
      <c r="BK128" s="108">
        <f>ROUND($L$128*$K$128,2)</f>
        <v>0</v>
      </c>
      <c r="BL128" s="68" t="s">
        <v>148</v>
      </c>
      <c r="BM128" s="68" t="s">
        <v>275</v>
      </c>
    </row>
    <row r="129" spans="2:51" s="6" customFormat="1" ht="27" customHeight="1">
      <c r="B129" s="109"/>
      <c r="E129" s="110"/>
      <c r="F129" s="258" t="s">
        <v>276</v>
      </c>
      <c r="G129" s="259"/>
      <c r="H129" s="259"/>
      <c r="I129" s="259"/>
      <c r="K129" s="112">
        <v>62.159</v>
      </c>
      <c r="S129" s="109"/>
      <c r="T129" s="113"/>
      <c r="AA129" s="114"/>
      <c r="AT129" s="111" t="s">
        <v>160</v>
      </c>
      <c r="AU129" s="111" t="s">
        <v>74</v>
      </c>
      <c r="AV129" s="111" t="s">
        <v>74</v>
      </c>
      <c r="AW129" s="111" t="s">
        <v>113</v>
      </c>
      <c r="AX129" s="111" t="s">
        <v>16</v>
      </c>
      <c r="AY129" s="111" t="s">
        <v>142</v>
      </c>
    </row>
    <row r="130" spans="2:65" s="6" customFormat="1" ht="27" customHeight="1">
      <c r="B130" s="17"/>
      <c r="C130" s="99" t="s">
        <v>8</v>
      </c>
      <c r="D130" s="99" t="s">
        <v>143</v>
      </c>
      <c r="E130" s="100" t="s">
        <v>277</v>
      </c>
      <c r="F130" s="260" t="s">
        <v>278</v>
      </c>
      <c r="G130" s="257"/>
      <c r="H130" s="257"/>
      <c r="I130" s="257"/>
      <c r="J130" s="102" t="s">
        <v>146</v>
      </c>
      <c r="K130" s="103">
        <v>144.423</v>
      </c>
      <c r="L130" s="261"/>
      <c r="M130" s="257"/>
      <c r="N130" s="261">
        <f>ROUND($L$130*$K$130,2)</f>
        <v>0</v>
      </c>
      <c r="O130" s="257"/>
      <c r="P130" s="257"/>
      <c r="Q130" s="257"/>
      <c r="R130" s="101" t="s">
        <v>147</v>
      </c>
      <c r="S130" s="17"/>
      <c r="T130" s="104"/>
      <c r="U130" s="105" t="s">
        <v>36</v>
      </c>
      <c r="X130" s="106">
        <v>0.00458</v>
      </c>
      <c r="Y130" s="106">
        <f>$X$130*$K$130</f>
        <v>0.66145734</v>
      </c>
      <c r="Z130" s="106">
        <v>0</v>
      </c>
      <c r="AA130" s="107">
        <f>$Z$130*$K$130</f>
        <v>0</v>
      </c>
      <c r="AR130" s="68" t="s">
        <v>148</v>
      </c>
      <c r="AT130" s="68" t="s">
        <v>143</v>
      </c>
      <c r="AU130" s="68" t="s">
        <v>74</v>
      </c>
      <c r="AY130" s="6" t="s">
        <v>142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8" t="s">
        <v>16</v>
      </c>
      <c r="BK130" s="108">
        <f>ROUND($L$130*$K$130,2)</f>
        <v>0</v>
      </c>
      <c r="BL130" s="68" t="s">
        <v>148</v>
      </c>
      <c r="BM130" s="68" t="s">
        <v>279</v>
      </c>
    </row>
    <row r="131" spans="2:51" s="6" customFormat="1" ht="27" customHeight="1">
      <c r="B131" s="109"/>
      <c r="E131" s="110"/>
      <c r="F131" s="258" t="s">
        <v>280</v>
      </c>
      <c r="G131" s="259"/>
      <c r="H131" s="259"/>
      <c r="I131" s="259"/>
      <c r="K131" s="112">
        <v>144.423</v>
      </c>
      <c r="S131" s="109"/>
      <c r="T131" s="113"/>
      <c r="AA131" s="114"/>
      <c r="AT131" s="111" t="s">
        <v>160</v>
      </c>
      <c r="AU131" s="111" t="s">
        <v>74</v>
      </c>
      <c r="AV131" s="111" t="s">
        <v>74</v>
      </c>
      <c r="AW131" s="111" t="s">
        <v>113</v>
      </c>
      <c r="AX131" s="111" t="s">
        <v>16</v>
      </c>
      <c r="AY131" s="111" t="s">
        <v>142</v>
      </c>
    </row>
    <row r="132" spans="2:65" s="6" customFormat="1" ht="27" customHeight="1">
      <c r="B132" s="17"/>
      <c r="C132" s="99" t="s">
        <v>281</v>
      </c>
      <c r="D132" s="99" t="s">
        <v>143</v>
      </c>
      <c r="E132" s="100" t="s">
        <v>282</v>
      </c>
      <c r="F132" s="260" t="s">
        <v>283</v>
      </c>
      <c r="G132" s="257"/>
      <c r="H132" s="257"/>
      <c r="I132" s="257"/>
      <c r="J132" s="102" t="s">
        <v>146</v>
      </c>
      <c r="K132" s="103">
        <v>144.423</v>
      </c>
      <c r="L132" s="261"/>
      <c r="M132" s="257"/>
      <c r="N132" s="261">
        <f>ROUND($L$132*$K$132,2)</f>
        <v>0</v>
      </c>
      <c r="O132" s="257"/>
      <c r="P132" s="257"/>
      <c r="Q132" s="257"/>
      <c r="R132" s="101" t="s">
        <v>147</v>
      </c>
      <c r="S132" s="17"/>
      <c r="T132" s="104"/>
      <c r="U132" s="105" t="s">
        <v>36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8" t="s">
        <v>148</v>
      </c>
      <c r="AT132" s="68" t="s">
        <v>143</v>
      </c>
      <c r="AU132" s="68" t="s">
        <v>74</v>
      </c>
      <c r="AY132" s="6" t="s">
        <v>142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8" t="s">
        <v>16</v>
      </c>
      <c r="BK132" s="108">
        <f>ROUND($L$132*$K$132,2)</f>
        <v>0</v>
      </c>
      <c r="BL132" s="68" t="s">
        <v>148</v>
      </c>
      <c r="BM132" s="68" t="s">
        <v>284</v>
      </c>
    </row>
    <row r="133" spans="2:65" s="6" customFormat="1" ht="15.75" customHeight="1">
      <c r="B133" s="17"/>
      <c r="C133" s="102" t="s">
        <v>285</v>
      </c>
      <c r="D133" s="102" t="s">
        <v>143</v>
      </c>
      <c r="E133" s="100" t="s">
        <v>286</v>
      </c>
      <c r="F133" s="260" t="s">
        <v>287</v>
      </c>
      <c r="G133" s="257"/>
      <c r="H133" s="257"/>
      <c r="I133" s="257"/>
      <c r="J133" s="102" t="s">
        <v>164</v>
      </c>
      <c r="K133" s="103">
        <v>0.259</v>
      </c>
      <c r="L133" s="261"/>
      <c r="M133" s="257"/>
      <c r="N133" s="261">
        <f>ROUND($L$133*$K$133,2)</f>
        <v>0</v>
      </c>
      <c r="O133" s="257"/>
      <c r="P133" s="257"/>
      <c r="Q133" s="257"/>
      <c r="R133" s="101" t="s">
        <v>147</v>
      </c>
      <c r="S133" s="17"/>
      <c r="T133" s="104"/>
      <c r="U133" s="105" t="s">
        <v>36</v>
      </c>
      <c r="X133" s="106">
        <v>2.25634</v>
      </c>
      <c r="Y133" s="106">
        <f>$X$133*$K$133</f>
        <v>0.58439206</v>
      </c>
      <c r="Z133" s="106">
        <v>0</v>
      </c>
      <c r="AA133" s="107">
        <f>$Z$133*$K$133</f>
        <v>0</v>
      </c>
      <c r="AR133" s="68" t="s">
        <v>148</v>
      </c>
      <c r="AT133" s="68" t="s">
        <v>143</v>
      </c>
      <c r="AU133" s="68" t="s">
        <v>74</v>
      </c>
      <c r="AY133" s="68" t="s">
        <v>142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8" t="s">
        <v>16</v>
      </c>
      <c r="BK133" s="108">
        <f>ROUND($L$133*$K$133,2)</f>
        <v>0</v>
      </c>
      <c r="BL133" s="68" t="s">
        <v>148</v>
      </c>
      <c r="BM133" s="68" t="s">
        <v>288</v>
      </c>
    </row>
    <row r="134" spans="2:47" s="6" customFormat="1" ht="27" customHeight="1">
      <c r="B134" s="17"/>
      <c r="F134" s="252" t="s">
        <v>289</v>
      </c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17"/>
      <c r="T134" s="41"/>
      <c r="AA134" s="42"/>
      <c r="AT134" s="6" t="s">
        <v>271</v>
      </c>
      <c r="AU134" s="6" t="s">
        <v>74</v>
      </c>
    </row>
    <row r="135" spans="2:51" s="6" customFormat="1" ht="15.75" customHeight="1">
      <c r="B135" s="109"/>
      <c r="E135" s="111"/>
      <c r="F135" s="258" t="s">
        <v>290</v>
      </c>
      <c r="G135" s="259"/>
      <c r="H135" s="259"/>
      <c r="I135" s="259"/>
      <c r="K135" s="112">
        <v>0.259</v>
      </c>
      <c r="S135" s="109"/>
      <c r="T135" s="113"/>
      <c r="AA135" s="114"/>
      <c r="AT135" s="111" t="s">
        <v>160</v>
      </c>
      <c r="AU135" s="111" t="s">
        <v>74</v>
      </c>
      <c r="AV135" s="111" t="s">
        <v>74</v>
      </c>
      <c r="AW135" s="111" t="s">
        <v>113</v>
      </c>
      <c r="AX135" s="111" t="s">
        <v>16</v>
      </c>
      <c r="AY135" s="111" t="s">
        <v>142</v>
      </c>
    </row>
    <row r="136" spans="2:63" s="90" customFormat="1" ht="30.75" customHeight="1">
      <c r="B136" s="91"/>
      <c r="D136" s="98" t="s">
        <v>117</v>
      </c>
      <c r="N136" s="250">
        <f>$BK$136</f>
        <v>0</v>
      </c>
      <c r="O136" s="249"/>
      <c r="P136" s="249"/>
      <c r="Q136" s="249"/>
      <c r="S136" s="91"/>
      <c r="T136" s="94"/>
      <c r="W136" s="95">
        <f>SUM($W$137:$W$138)</f>
        <v>0</v>
      </c>
      <c r="Y136" s="95">
        <f>SUM($Y$137:$Y$138)</f>
        <v>57.81495867</v>
      </c>
      <c r="AA136" s="96">
        <f>SUM($AA$137:$AA$138)</f>
        <v>0</v>
      </c>
      <c r="AR136" s="93" t="s">
        <v>16</v>
      </c>
      <c r="AT136" s="93" t="s">
        <v>65</v>
      </c>
      <c r="AU136" s="93" t="s">
        <v>16</v>
      </c>
      <c r="AY136" s="93" t="s">
        <v>142</v>
      </c>
      <c r="BK136" s="97">
        <f>SUM($BK$137:$BK$138)</f>
        <v>0</v>
      </c>
    </row>
    <row r="137" spans="2:65" s="6" customFormat="1" ht="51" customHeight="1">
      <c r="B137" s="17"/>
      <c r="C137" s="99" t="s">
        <v>291</v>
      </c>
      <c r="D137" s="99" t="s">
        <v>143</v>
      </c>
      <c r="E137" s="100" t="s">
        <v>292</v>
      </c>
      <c r="F137" s="260" t="s">
        <v>293</v>
      </c>
      <c r="G137" s="257"/>
      <c r="H137" s="257"/>
      <c r="I137" s="257"/>
      <c r="J137" s="102" t="s">
        <v>164</v>
      </c>
      <c r="K137" s="103">
        <v>19.353</v>
      </c>
      <c r="L137" s="261"/>
      <c r="M137" s="257"/>
      <c r="N137" s="261">
        <f>ROUND($L$137*$K$137,2)</f>
        <v>0</v>
      </c>
      <c r="O137" s="257"/>
      <c r="P137" s="257"/>
      <c r="Q137" s="257"/>
      <c r="R137" s="101" t="s">
        <v>147</v>
      </c>
      <c r="S137" s="17"/>
      <c r="T137" s="104"/>
      <c r="U137" s="105" t="s">
        <v>36</v>
      </c>
      <c r="X137" s="106">
        <v>2.98739</v>
      </c>
      <c r="Y137" s="106">
        <f>$X$137*$K$137</f>
        <v>57.81495867</v>
      </c>
      <c r="Z137" s="106">
        <v>0</v>
      </c>
      <c r="AA137" s="107">
        <f>$Z$137*$K$137</f>
        <v>0</v>
      </c>
      <c r="AR137" s="68" t="s">
        <v>148</v>
      </c>
      <c r="AT137" s="68" t="s">
        <v>143</v>
      </c>
      <c r="AU137" s="68" t="s">
        <v>74</v>
      </c>
      <c r="AY137" s="6" t="s">
        <v>142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16</v>
      </c>
      <c r="BK137" s="108">
        <f>ROUND($L$137*$K$137,2)</f>
        <v>0</v>
      </c>
      <c r="BL137" s="68" t="s">
        <v>148</v>
      </c>
      <c r="BM137" s="68" t="s">
        <v>294</v>
      </c>
    </row>
    <row r="138" spans="2:51" s="6" customFormat="1" ht="27" customHeight="1">
      <c r="B138" s="109"/>
      <c r="E138" s="110"/>
      <c r="F138" s="258" t="s">
        <v>295</v>
      </c>
      <c r="G138" s="259"/>
      <c r="H138" s="259"/>
      <c r="I138" s="259"/>
      <c r="K138" s="112">
        <v>19.353</v>
      </c>
      <c r="S138" s="109"/>
      <c r="T138" s="113"/>
      <c r="AA138" s="114"/>
      <c r="AT138" s="111" t="s">
        <v>160</v>
      </c>
      <c r="AU138" s="111" t="s">
        <v>74</v>
      </c>
      <c r="AV138" s="111" t="s">
        <v>74</v>
      </c>
      <c r="AW138" s="111" t="s">
        <v>113</v>
      </c>
      <c r="AX138" s="111" t="s">
        <v>16</v>
      </c>
      <c r="AY138" s="111" t="s">
        <v>142</v>
      </c>
    </row>
    <row r="139" spans="2:63" s="90" customFormat="1" ht="30.75" customHeight="1">
      <c r="B139" s="91"/>
      <c r="D139" s="98" t="s">
        <v>118</v>
      </c>
      <c r="N139" s="250">
        <f>$BK$139</f>
        <v>0</v>
      </c>
      <c r="O139" s="249"/>
      <c r="P139" s="249"/>
      <c r="Q139" s="249"/>
      <c r="S139" s="91"/>
      <c r="T139" s="94"/>
      <c r="W139" s="95">
        <f>SUM($W$140:$W$144)</f>
        <v>0</v>
      </c>
      <c r="Y139" s="95">
        <f>SUM($Y$140:$Y$144)</f>
        <v>10.1496818</v>
      </c>
      <c r="AA139" s="96">
        <f>SUM($AA$140:$AA$144)</f>
        <v>0</v>
      </c>
      <c r="AR139" s="93" t="s">
        <v>16</v>
      </c>
      <c r="AT139" s="93" t="s">
        <v>65</v>
      </c>
      <c r="AU139" s="93" t="s">
        <v>16</v>
      </c>
      <c r="AY139" s="93" t="s">
        <v>142</v>
      </c>
      <c r="BK139" s="97">
        <f>SUM($BK$140:$BK$144)</f>
        <v>0</v>
      </c>
    </row>
    <row r="140" spans="2:65" s="6" customFormat="1" ht="63" customHeight="1">
      <c r="B140" s="17"/>
      <c r="C140" s="99" t="s">
        <v>296</v>
      </c>
      <c r="D140" s="99" t="s">
        <v>143</v>
      </c>
      <c r="E140" s="100" t="s">
        <v>297</v>
      </c>
      <c r="F140" s="260" t="s">
        <v>298</v>
      </c>
      <c r="G140" s="257"/>
      <c r="H140" s="257"/>
      <c r="I140" s="257"/>
      <c r="J140" s="102" t="s">
        <v>157</v>
      </c>
      <c r="K140" s="103">
        <v>120</v>
      </c>
      <c r="L140" s="261"/>
      <c r="M140" s="257"/>
      <c r="N140" s="261">
        <f>ROUND($L$140*$K$140,2)</f>
        <v>0</v>
      </c>
      <c r="O140" s="257"/>
      <c r="P140" s="257"/>
      <c r="Q140" s="257"/>
      <c r="R140" s="101" t="s">
        <v>147</v>
      </c>
      <c r="S140" s="17"/>
      <c r="T140" s="104"/>
      <c r="U140" s="105" t="s">
        <v>36</v>
      </c>
      <c r="X140" s="106">
        <v>0.03465</v>
      </c>
      <c r="Y140" s="106">
        <f>$X$140*$K$140</f>
        <v>4.158</v>
      </c>
      <c r="Z140" s="106">
        <v>0</v>
      </c>
      <c r="AA140" s="107">
        <f>$Z$140*$K$140</f>
        <v>0</v>
      </c>
      <c r="AR140" s="68" t="s">
        <v>148</v>
      </c>
      <c r="AT140" s="68" t="s">
        <v>143</v>
      </c>
      <c r="AU140" s="68" t="s">
        <v>74</v>
      </c>
      <c r="AY140" s="6" t="s">
        <v>142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16</v>
      </c>
      <c r="BK140" s="108">
        <f>ROUND($L$140*$K$140,2)</f>
        <v>0</v>
      </c>
      <c r="BL140" s="68" t="s">
        <v>148</v>
      </c>
      <c r="BM140" s="68" t="s">
        <v>299</v>
      </c>
    </row>
    <row r="141" spans="2:65" s="6" customFormat="1" ht="39" customHeight="1">
      <c r="B141" s="17"/>
      <c r="C141" s="115" t="s">
        <v>300</v>
      </c>
      <c r="D141" s="115" t="s">
        <v>202</v>
      </c>
      <c r="E141" s="116" t="s">
        <v>301</v>
      </c>
      <c r="F141" s="254" t="s">
        <v>302</v>
      </c>
      <c r="G141" s="255"/>
      <c r="H141" s="255"/>
      <c r="I141" s="255"/>
      <c r="J141" s="115" t="s">
        <v>157</v>
      </c>
      <c r="K141" s="117">
        <v>120</v>
      </c>
      <c r="L141" s="256"/>
      <c r="M141" s="255"/>
      <c r="N141" s="256">
        <f>ROUND($L$141*$K$141,2)</f>
        <v>0</v>
      </c>
      <c r="O141" s="257"/>
      <c r="P141" s="257"/>
      <c r="Q141" s="257"/>
      <c r="R141" s="101" t="s">
        <v>147</v>
      </c>
      <c r="S141" s="17"/>
      <c r="T141" s="104"/>
      <c r="U141" s="105" t="s">
        <v>36</v>
      </c>
      <c r="X141" s="106">
        <v>0.048</v>
      </c>
      <c r="Y141" s="106">
        <f>$X$141*$K$141</f>
        <v>5.76</v>
      </c>
      <c r="Z141" s="106">
        <v>0</v>
      </c>
      <c r="AA141" s="107">
        <f>$Z$141*$K$141</f>
        <v>0</v>
      </c>
      <c r="AR141" s="68" t="s">
        <v>205</v>
      </c>
      <c r="AT141" s="68" t="s">
        <v>202</v>
      </c>
      <c r="AU141" s="68" t="s">
        <v>74</v>
      </c>
      <c r="AY141" s="68" t="s">
        <v>142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16</v>
      </c>
      <c r="BK141" s="108">
        <f>ROUND($L$141*$K$141,2)</f>
        <v>0</v>
      </c>
      <c r="BL141" s="68" t="s">
        <v>148</v>
      </c>
      <c r="BM141" s="68" t="s">
        <v>303</v>
      </c>
    </row>
    <row r="142" spans="2:65" s="6" customFormat="1" ht="39" customHeight="1">
      <c r="B142" s="17"/>
      <c r="C142" s="102" t="s">
        <v>304</v>
      </c>
      <c r="D142" s="102" t="s">
        <v>143</v>
      </c>
      <c r="E142" s="100" t="s">
        <v>305</v>
      </c>
      <c r="F142" s="260" t="s">
        <v>306</v>
      </c>
      <c r="G142" s="257"/>
      <c r="H142" s="257"/>
      <c r="I142" s="257"/>
      <c r="J142" s="102" t="s">
        <v>146</v>
      </c>
      <c r="K142" s="103">
        <v>35.21</v>
      </c>
      <c r="L142" s="261"/>
      <c r="M142" s="257"/>
      <c r="N142" s="261">
        <f>ROUND($L$142*$K$142,2)</f>
        <v>0</v>
      </c>
      <c r="O142" s="257"/>
      <c r="P142" s="257"/>
      <c r="Q142" s="257"/>
      <c r="R142" s="101" t="s">
        <v>147</v>
      </c>
      <c r="S142" s="17"/>
      <c r="T142" s="104"/>
      <c r="U142" s="105" t="s">
        <v>36</v>
      </c>
      <c r="X142" s="106">
        <v>0.00658</v>
      </c>
      <c r="Y142" s="106">
        <f>$X$142*$K$142</f>
        <v>0.2316818</v>
      </c>
      <c r="Z142" s="106">
        <v>0</v>
      </c>
      <c r="AA142" s="107">
        <f>$Z$142*$K$142</f>
        <v>0</v>
      </c>
      <c r="AR142" s="68" t="s">
        <v>148</v>
      </c>
      <c r="AT142" s="68" t="s">
        <v>143</v>
      </c>
      <c r="AU142" s="68" t="s">
        <v>74</v>
      </c>
      <c r="AY142" s="68" t="s">
        <v>142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8" t="s">
        <v>16</v>
      </c>
      <c r="BK142" s="108">
        <f>ROUND($L$142*$K$142,2)</f>
        <v>0</v>
      </c>
      <c r="BL142" s="68" t="s">
        <v>148</v>
      </c>
      <c r="BM142" s="68" t="s">
        <v>307</v>
      </c>
    </row>
    <row r="143" spans="2:51" s="6" customFormat="1" ht="15.75" customHeight="1">
      <c r="B143" s="109"/>
      <c r="E143" s="110"/>
      <c r="F143" s="258" t="s">
        <v>308</v>
      </c>
      <c r="G143" s="259"/>
      <c r="H143" s="259"/>
      <c r="I143" s="259"/>
      <c r="K143" s="112">
        <v>35.21</v>
      </c>
      <c r="S143" s="109"/>
      <c r="T143" s="113"/>
      <c r="AA143" s="114"/>
      <c r="AT143" s="111" t="s">
        <v>160</v>
      </c>
      <c r="AU143" s="111" t="s">
        <v>74</v>
      </c>
      <c r="AV143" s="111" t="s">
        <v>74</v>
      </c>
      <c r="AW143" s="111" t="s">
        <v>113</v>
      </c>
      <c r="AX143" s="111" t="s">
        <v>16</v>
      </c>
      <c r="AY143" s="111" t="s">
        <v>142</v>
      </c>
    </row>
    <row r="144" spans="2:65" s="6" customFormat="1" ht="39" customHeight="1">
      <c r="B144" s="17"/>
      <c r="C144" s="99" t="s">
        <v>309</v>
      </c>
      <c r="D144" s="99" t="s">
        <v>143</v>
      </c>
      <c r="E144" s="100" t="s">
        <v>310</v>
      </c>
      <c r="F144" s="260" t="s">
        <v>311</v>
      </c>
      <c r="G144" s="257"/>
      <c r="H144" s="257"/>
      <c r="I144" s="257"/>
      <c r="J144" s="102" t="s">
        <v>146</v>
      </c>
      <c r="K144" s="103">
        <v>35.21</v>
      </c>
      <c r="L144" s="261"/>
      <c r="M144" s="257"/>
      <c r="N144" s="261">
        <f>ROUND($L$144*$K$144,2)</f>
        <v>0</v>
      </c>
      <c r="O144" s="257"/>
      <c r="P144" s="257"/>
      <c r="Q144" s="257"/>
      <c r="R144" s="101" t="s">
        <v>147</v>
      </c>
      <c r="S144" s="17"/>
      <c r="T144" s="104"/>
      <c r="U144" s="105" t="s">
        <v>36</v>
      </c>
      <c r="X144" s="106">
        <v>0</v>
      </c>
      <c r="Y144" s="106">
        <f>$X$144*$K$144</f>
        <v>0</v>
      </c>
      <c r="Z144" s="106">
        <v>0</v>
      </c>
      <c r="AA144" s="107">
        <f>$Z$144*$K$144</f>
        <v>0</v>
      </c>
      <c r="AR144" s="68" t="s">
        <v>148</v>
      </c>
      <c r="AT144" s="68" t="s">
        <v>143</v>
      </c>
      <c r="AU144" s="68" t="s">
        <v>74</v>
      </c>
      <c r="AY144" s="6" t="s">
        <v>142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8" t="s">
        <v>16</v>
      </c>
      <c r="BK144" s="108">
        <f>ROUND($L$144*$K$144,2)</f>
        <v>0</v>
      </c>
      <c r="BL144" s="68" t="s">
        <v>148</v>
      </c>
      <c r="BM144" s="68" t="s">
        <v>312</v>
      </c>
    </row>
    <row r="145" spans="2:63" s="90" customFormat="1" ht="30.75" customHeight="1">
      <c r="B145" s="91"/>
      <c r="D145" s="98" t="s">
        <v>119</v>
      </c>
      <c r="N145" s="250">
        <f>$BK$145</f>
        <v>0</v>
      </c>
      <c r="O145" s="249"/>
      <c r="P145" s="249"/>
      <c r="Q145" s="249"/>
      <c r="S145" s="91"/>
      <c r="T145" s="94"/>
      <c r="W145" s="95">
        <f>SUM($W$146:$W$172)</f>
        <v>0</v>
      </c>
      <c r="Y145" s="95">
        <f>SUM($Y$146:$Y$172)</f>
        <v>46.9964944</v>
      </c>
      <c r="AA145" s="96">
        <f>SUM($AA$146:$AA$172)</f>
        <v>0</v>
      </c>
      <c r="AR145" s="93" t="s">
        <v>16</v>
      </c>
      <c r="AT145" s="93" t="s">
        <v>65</v>
      </c>
      <c r="AU145" s="93" t="s">
        <v>16</v>
      </c>
      <c r="AY145" s="93" t="s">
        <v>142</v>
      </c>
      <c r="BK145" s="97">
        <f>SUM($BK$146:$BK$172)</f>
        <v>0</v>
      </c>
    </row>
    <row r="146" spans="2:65" s="6" customFormat="1" ht="39" customHeight="1">
      <c r="B146" s="17"/>
      <c r="C146" s="102" t="s">
        <v>313</v>
      </c>
      <c r="D146" s="102" t="s">
        <v>143</v>
      </c>
      <c r="E146" s="100" t="s">
        <v>314</v>
      </c>
      <c r="F146" s="260" t="s">
        <v>315</v>
      </c>
      <c r="G146" s="257"/>
      <c r="H146" s="257"/>
      <c r="I146" s="257"/>
      <c r="J146" s="102" t="s">
        <v>146</v>
      </c>
      <c r="K146" s="103">
        <v>167.61</v>
      </c>
      <c r="L146" s="261"/>
      <c r="M146" s="257"/>
      <c r="N146" s="261">
        <f>ROUND($L$146*$K$146,2)</f>
        <v>0</v>
      </c>
      <c r="O146" s="257"/>
      <c r="P146" s="257"/>
      <c r="Q146" s="257"/>
      <c r="R146" s="101" t="s">
        <v>147</v>
      </c>
      <c r="S146" s="17"/>
      <c r="T146" s="104"/>
      <c r="U146" s="105" t="s">
        <v>36</v>
      </c>
      <c r="X146" s="106">
        <v>0</v>
      </c>
      <c r="Y146" s="106">
        <f>$X$146*$K$146</f>
        <v>0</v>
      </c>
      <c r="Z146" s="106">
        <v>0</v>
      </c>
      <c r="AA146" s="107">
        <f>$Z$146*$K$146</f>
        <v>0</v>
      </c>
      <c r="AR146" s="68" t="s">
        <v>148</v>
      </c>
      <c r="AT146" s="68" t="s">
        <v>143</v>
      </c>
      <c r="AU146" s="68" t="s">
        <v>74</v>
      </c>
      <c r="AY146" s="68" t="s">
        <v>142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16</v>
      </c>
      <c r="BK146" s="108">
        <f>ROUND($L$146*$K$146,2)</f>
        <v>0</v>
      </c>
      <c r="BL146" s="68" t="s">
        <v>148</v>
      </c>
      <c r="BM146" s="68" t="s">
        <v>316</v>
      </c>
    </row>
    <row r="147" spans="2:65" s="6" customFormat="1" ht="39" customHeight="1">
      <c r="B147" s="17"/>
      <c r="C147" s="102" t="s">
        <v>317</v>
      </c>
      <c r="D147" s="102" t="s">
        <v>143</v>
      </c>
      <c r="E147" s="100" t="s">
        <v>318</v>
      </c>
      <c r="F147" s="260" t="s">
        <v>319</v>
      </c>
      <c r="G147" s="257"/>
      <c r="H147" s="257"/>
      <c r="I147" s="257"/>
      <c r="J147" s="102" t="s">
        <v>146</v>
      </c>
      <c r="K147" s="103">
        <v>167.61</v>
      </c>
      <c r="L147" s="261"/>
      <c r="M147" s="257"/>
      <c r="N147" s="261">
        <f>ROUND($L$147*$K$147,2)</f>
        <v>0</v>
      </c>
      <c r="O147" s="257"/>
      <c r="P147" s="257"/>
      <c r="Q147" s="257"/>
      <c r="R147" s="101"/>
      <c r="S147" s="17"/>
      <c r="T147" s="104"/>
      <c r="U147" s="105" t="s">
        <v>36</v>
      </c>
      <c r="X147" s="106">
        <v>0</v>
      </c>
      <c r="Y147" s="106">
        <f>$X$147*$K$147</f>
        <v>0</v>
      </c>
      <c r="Z147" s="106">
        <v>0</v>
      </c>
      <c r="AA147" s="107">
        <f>$Z$147*$K$147</f>
        <v>0</v>
      </c>
      <c r="AR147" s="68" t="s">
        <v>148</v>
      </c>
      <c r="AT147" s="68" t="s">
        <v>143</v>
      </c>
      <c r="AU147" s="68" t="s">
        <v>74</v>
      </c>
      <c r="AY147" s="68" t="s">
        <v>142</v>
      </c>
      <c r="BE147" s="108">
        <f>IF($U$147="základní",$N$147,0)</f>
        <v>0</v>
      </c>
      <c r="BF147" s="108">
        <f>IF($U$147="snížená",$N$147,0)</f>
        <v>0</v>
      </c>
      <c r="BG147" s="108">
        <f>IF($U$147="zákl. přenesená",$N$147,0)</f>
        <v>0</v>
      </c>
      <c r="BH147" s="108">
        <f>IF($U$147="sníž. přenesená",$N$147,0)</f>
        <v>0</v>
      </c>
      <c r="BI147" s="108">
        <f>IF($U$147="nulová",$N$147,0)</f>
        <v>0</v>
      </c>
      <c r="BJ147" s="68" t="s">
        <v>16</v>
      </c>
      <c r="BK147" s="108">
        <f>ROUND($L$147*$K$147,2)</f>
        <v>0</v>
      </c>
      <c r="BL147" s="68" t="s">
        <v>148</v>
      </c>
      <c r="BM147" s="68" t="s">
        <v>320</v>
      </c>
    </row>
    <row r="148" spans="2:65" s="6" customFormat="1" ht="39" customHeight="1">
      <c r="B148" s="17"/>
      <c r="C148" s="102" t="s">
        <v>321</v>
      </c>
      <c r="D148" s="102" t="s">
        <v>143</v>
      </c>
      <c r="E148" s="100" t="s">
        <v>322</v>
      </c>
      <c r="F148" s="260" t="s">
        <v>323</v>
      </c>
      <c r="G148" s="257"/>
      <c r="H148" s="257"/>
      <c r="I148" s="257"/>
      <c r="J148" s="102" t="s">
        <v>146</v>
      </c>
      <c r="K148" s="103">
        <v>183.12</v>
      </c>
      <c r="L148" s="261"/>
      <c r="M148" s="257"/>
      <c r="N148" s="261">
        <f>ROUND($L$148*$K$148,2)</f>
        <v>0</v>
      </c>
      <c r="O148" s="257"/>
      <c r="P148" s="257"/>
      <c r="Q148" s="257"/>
      <c r="R148" s="101" t="s">
        <v>147</v>
      </c>
      <c r="S148" s="17"/>
      <c r="T148" s="104"/>
      <c r="U148" s="105" t="s">
        <v>36</v>
      </c>
      <c r="X148" s="106">
        <v>0</v>
      </c>
      <c r="Y148" s="106">
        <f>$X$148*$K$148</f>
        <v>0</v>
      </c>
      <c r="Z148" s="106">
        <v>0</v>
      </c>
      <c r="AA148" s="107">
        <f>$Z$148*$K$148</f>
        <v>0</v>
      </c>
      <c r="AR148" s="68" t="s">
        <v>148</v>
      </c>
      <c r="AT148" s="68" t="s">
        <v>143</v>
      </c>
      <c r="AU148" s="68" t="s">
        <v>74</v>
      </c>
      <c r="AY148" s="68" t="s">
        <v>142</v>
      </c>
      <c r="BE148" s="108">
        <f>IF($U$148="základní",$N$148,0)</f>
        <v>0</v>
      </c>
      <c r="BF148" s="108">
        <f>IF($U$148="snížená",$N$148,0)</f>
        <v>0</v>
      </c>
      <c r="BG148" s="108">
        <f>IF($U$148="zákl. přenesená",$N$148,0)</f>
        <v>0</v>
      </c>
      <c r="BH148" s="108">
        <f>IF($U$148="sníž. přenesená",$N$148,0)</f>
        <v>0</v>
      </c>
      <c r="BI148" s="108">
        <f>IF($U$148="nulová",$N$148,0)</f>
        <v>0</v>
      </c>
      <c r="BJ148" s="68" t="s">
        <v>16</v>
      </c>
      <c r="BK148" s="108">
        <f>ROUND($L$148*$K$148,2)</f>
        <v>0</v>
      </c>
      <c r="BL148" s="68" t="s">
        <v>148</v>
      </c>
      <c r="BM148" s="68" t="s">
        <v>324</v>
      </c>
    </row>
    <row r="149" spans="2:51" s="6" customFormat="1" ht="15.75" customHeight="1">
      <c r="B149" s="109"/>
      <c r="E149" s="110"/>
      <c r="F149" s="258" t="s">
        <v>325</v>
      </c>
      <c r="G149" s="259"/>
      <c r="H149" s="259"/>
      <c r="I149" s="259"/>
      <c r="K149" s="112">
        <v>183.12</v>
      </c>
      <c r="S149" s="109"/>
      <c r="T149" s="113"/>
      <c r="AA149" s="114"/>
      <c r="AT149" s="111" t="s">
        <v>160</v>
      </c>
      <c r="AU149" s="111" t="s">
        <v>74</v>
      </c>
      <c r="AV149" s="111" t="s">
        <v>74</v>
      </c>
      <c r="AW149" s="111" t="s">
        <v>113</v>
      </c>
      <c r="AX149" s="111" t="s">
        <v>16</v>
      </c>
      <c r="AY149" s="111" t="s">
        <v>142</v>
      </c>
    </row>
    <row r="150" spans="2:65" s="6" customFormat="1" ht="39" customHeight="1">
      <c r="B150" s="17"/>
      <c r="C150" s="99" t="s">
        <v>326</v>
      </c>
      <c r="D150" s="99" t="s">
        <v>143</v>
      </c>
      <c r="E150" s="100" t="s">
        <v>327</v>
      </c>
      <c r="F150" s="260" t="s">
        <v>328</v>
      </c>
      <c r="G150" s="257"/>
      <c r="H150" s="257"/>
      <c r="I150" s="257"/>
      <c r="J150" s="102" t="s">
        <v>146</v>
      </c>
      <c r="K150" s="103">
        <v>40.438</v>
      </c>
      <c r="L150" s="261"/>
      <c r="M150" s="257"/>
      <c r="N150" s="261">
        <f>ROUND($L$150*$K$150,2)</f>
        <v>0</v>
      </c>
      <c r="O150" s="257"/>
      <c r="P150" s="257"/>
      <c r="Q150" s="257"/>
      <c r="R150" s="101" t="s">
        <v>147</v>
      </c>
      <c r="S150" s="17"/>
      <c r="T150" s="104"/>
      <c r="U150" s="105" t="s">
        <v>36</v>
      </c>
      <c r="X150" s="106">
        <v>0</v>
      </c>
      <c r="Y150" s="106">
        <f>$X$150*$K$150</f>
        <v>0</v>
      </c>
      <c r="Z150" s="106">
        <v>0</v>
      </c>
      <c r="AA150" s="107">
        <f>$Z$150*$K$150</f>
        <v>0</v>
      </c>
      <c r="AR150" s="68" t="s">
        <v>148</v>
      </c>
      <c r="AT150" s="68" t="s">
        <v>143</v>
      </c>
      <c r="AU150" s="68" t="s">
        <v>74</v>
      </c>
      <c r="AY150" s="6" t="s">
        <v>142</v>
      </c>
      <c r="BE150" s="108">
        <f>IF($U$150="základní",$N$150,0)</f>
        <v>0</v>
      </c>
      <c r="BF150" s="108">
        <f>IF($U$150="snížená",$N$150,0)</f>
        <v>0</v>
      </c>
      <c r="BG150" s="108">
        <f>IF($U$150="zákl. přenesená",$N$150,0)</f>
        <v>0</v>
      </c>
      <c r="BH150" s="108">
        <f>IF($U$150="sníž. přenesená",$N$150,0)</f>
        <v>0</v>
      </c>
      <c r="BI150" s="108">
        <f>IF($U$150="nulová",$N$150,0)</f>
        <v>0</v>
      </c>
      <c r="BJ150" s="68" t="s">
        <v>16</v>
      </c>
      <c r="BK150" s="108">
        <f>ROUND($L$150*$K$150,2)</f>
        <v>0</v>
      </c>
      <c r="BL150" s="68" t="s">
        <v>148</v>
      </c>
      <c r="BM150" s="68" t="s">
        <v>329</v>
      </c>
    </row>
    <row r="151" spans="2:47" s="6" customFormat="1" ht="27" customHeight="1">
      <c r="B151" s="17"/>
      <c r="F151" s="252" t="s">
        <v>330</v>
      </c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17"/>
      <c r="T151" s="41"/>
      <c r="AA151" s="42"/>
      <c r="AT151" s="6" t="s">
        <v>271</v>
      </c>
      <c r="AU151" s="6" t="s">
        <v>74</v>
      </c>
    </row>
    <row r="152" spans="2:51" s="6" customFormat="1" ht="27" customHeight="1">
      <c r="B152" s="109"/>
      <c r="E152" s="111"/>
      <c r="F152" s="258" t="s">
        <v>331</v>
      </c>
      <c r="G152" s="259"/>
      <c r="H152" s="259"/>
      <c r="I152" s="259"/>
      <c r="K152" s="112">
        <v>40.438</v>
      </c>
      <c r="S152" s="109"/>
      <c r="T152" s="113"/>
      <c r="AA152" s="114"/>
      <c r="AT152" s="111" t="s">
        <v>160</v>
      </c>
      <c r="AU152" s="111" t="s">
        <v>74</v>
      </c>
      <c r="AV152" s="111" t="s">
        <v>74</v>
      </c>
      <c r="AW152" s="111" t="s">
        <v>113</v>
      </c>
      <c r="AX152" s="111" t="s">
        <v>16</v>
      </c>
      <c r="AY152" s="111" t="s">
        <v>142</v>
      </c>
    </row>
    <row r="153" spans="2:65" s="6" customFormat="1" ht="39" customHeight="1">
      <c r="B153" s="17"/>
      <c r="C153" s="99" t="s">
        <v>332</v>
      </c>
      <c r="D153" s="99" t="s">
        <v>143</v>
      </c>
      <c r="E153" s="100" t="s">
        <v>333</v>
      </c>
      <c r="F153" s="260" t="s">
        <v>334</v>
      </c>
      <c r="G153" s="257"/>
      <c r="H153" s="257"/>
      <c r="I153" s="257"/>
      <c r="J153" s="102" t="s">
        <v>146</v>
      </c>
      <c r="K153" s="103">
        <v>15.51</v>
      </c>
      <c r="L153" s="261"/>
      <c r="M153" s="257"/>
      <c r="N153" s="261">
        <f>ROUND($L$153*$K$153,2)</f>
        <v>0</v>
      </c>
      <c r="O153" s="257"/>
      <c r="P153" s="257"/>
      <c r="Q153" s="257"/>
      <c r="R153" s="101" t="s">
        <v>147</v>
      </c>
      <c r="S153" s="17"/>
      <c r="T153" s="104"/>
      <c r="U153" s="105" t="s">
        <v>36</v>
      </c>
      <c r="X153" s="106">
        <v>0</v>
      </c>
      <c r="Y153" s="106">
        <f>$X$153*$K$153</f>
        <v>0</v>
      </c>
      <c r="Z153" s="106">
        <v>0</v>
      </c>
      <c r="AA153" s="107">
        <f>$Z$153*$K$153</f>
        <v>0</v>
      </c>
      <c r="AR153" s="68" t="s">
        <v>148</v>
      </c>
      <c r="AT153" s="68" t="s">
        <v>143</v>
      </c>
      <c r="AU153" s="68" t="s">
        <v>74</v>
      </c>
      <c r="AY153" s="6" t="s">
        <v>142</v>
      </c>
      <c r="BE153" s="108">
        <f>IF($U$153="základní",$N$153,0)</f>
        <v>0</v>
      </c>
      <c r="BF153" s="108">
        <f>IF($U$153="snížená",$N$153,0)</f>
        <v>0</v>
      </c>
      <c r="BG153" s="108">
        <f>IF($U$153="zákl. přenesená",$N$153,0)</f>
        <v>0</v>
      </c>
      <c r="BH153" s="108">
        <f>IF($U$153="sníž. přenesená",$N$153,0)</f>
        <v>0</v>
      </c>
      <c r="BI153" s="108">
        <f>IF($U$153="nulová",$N$153,0)</f>
        <v>0</v>
      </c>
      <c r="BJ153" s="68" t="s">
        <v>16</v>
      </c>
      <c r="BK153" s="108">
        <f>ROUND($L$153*$K$153,2)</f>
        <v>0</v>
      </c>
      <c r="BL153" s="68" t="s">
        <v>148</v>
      </c>
      <c r="BM153" s="68" t="s">
        <v>335</v>
      </c>
    </row>
    <row r="154" spans="2:65" s="6" customFormat="1" ht="39" customHeight="1">
      <c r="B154" s="17"/>
      <c r="C154" s="102" t="s">
        <v>336</v>
      </c>
      <c r="D154" s="102" t="s">
        <v>143</v>
      </c>
      <c r="E154" s="100" t="s">
        <v>337</v>
      </c>
      <c r="F154" s="260" t="s">
        <v>338</v>
      </c>
      <c r="G154" s="257"/>
      <c r="H154" s="257"/>
      <c r="I154" s="257"/>
      <c r="J154" s="102" t="s">
        <v>146</v>
      </c>
      <c r="K154" s="103">
        <v>23.275</v>
      </c>
      <c r="L154" s="261"/>
      <c r="M154" s="257"/>
      <c r="N154" s="261">
        <f>ROUND($L$154*$K$154,2)</f>
        <v>0</v>
      </c>
      <c r="O154" s="257"/>
      <c r="P154" s="257"/>
      <c r="Q154" s="257"/>
      <c r="R154" s="101" t="s">
        <v>147</v>
      </c>
      <c r="S154" s="17"/>
      <c r="T154" s="104"/>
      <c r="U154" s="105" t="s">
        <v>36</v>
      </c>
      <c r="X154" s="106">
        <v>0</v>
      </c>
      <c r="Y154" s="106">
        <f>$X$154*$K$154</f>
        <v>0</v>
      </c>
      <c r="Z154" s="106">
        <v>0</v>
      </c>
      <c r="AA154" s="107">
        <f>$Z$154*$K$154</f>
        <v>0</v>
      </c>
      <c r="AR154" s="68" t="s">
        <v>148</v>
      </c>
      <c r="AT154" s="68" t="s">
        <v>143</v>
      </c>
      <c r="AU154" s="68" t="s">
        <v>74</v>
      </c>
      <c r="AY154" s="68" t="s">
        <v>142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8" t="s">
        <v>16</v>
      </c>
      <c r="BK154" s="108">
        <f>ROUND($L$154*$K$154,2)</f>
        <v>0</v>
      </c>
      <c r="BL154" s="68" t="s">
        <v>148</v>
      </c>
      <c r="BM154" s="68" t="s">
        <v>339</v>
      </c>
    </row>
    <row r="155" spans="2:47" s="6" customFormat="1" ht="27" customHeight="1">
      <c r="B155" s="17"/>
      <c r="F155" s="252" t="s">
        <v>340</v>
      </c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17"/>
      <c r="T155" s="41"/>
      <c r="AA155" s="42"/>
      <c r="AT155" s="6" t="s">
        <v>271</v>
      </c>
      <c r="AU155" s="6" t="s">
        <v>74</v>
      </c>
    </row>
    <row r="156" spans="2:51" s="6" customFormat="1" ht="15.75" customHeight="1">
      <c r="B156" s="109"/>
      <c r="E156" s="111"/>
      <c r="F156" s="258" t="s">
        <v>341</v>
      </c>
      <c r="G156" s="259"/>
      <c r="H156" s="259"/>
      <c r="I156" s="259"/>
      <c r="K156" s="112">
        <v>23.275</v>
      </c>
      <c r="S156" s="109"/>
      <c r="T156" s="113"/>
      <c r="AA156" s="114"/>
      <c r="AT156" s="111" t="s">
        <v>160</v>
      </c>
      <c r="AU156" s="111" t="s">
        <v>74</v>
      </c>
      <c r="AV156" s="111" t="s">
        <v>74</v>
      </c>
      <c r="AW156" s="111" t="s">
        <v>113</v>
      </c>
      <c r="AX156" s="111" t="s">
        <v>16</v>
      </c>
      <c r="AY156" s="111" t="s">
        <v>142</v>
      </c>
    </row>
    <row r="157" spans="2:65" s="6" customFormat="1" ht="39" customHeight="1">
      <c r="B157" s="17"/>
      <c r="C157" s="99" t="s">
        <v>342</v>
      </c>
      <c r="D157" s="99" t="s">
        <v>143</v>
      </c>
      <c r="E157" s="100" t="s">
        <v>343</v>
      </c>
      <c r="F157" s="260" t="s">
        <v>344</v>
      </c>
      <c r="G157" s="257"/>
      <c r="H157" s="257"/>
      <c r="I157" s="257"/>
      <c r="J157" s="102" t="s">
        <v>146</v>
      </c>
      <c r="K157" s="103">
        <v>15.51</v>
      </c>
      <c r="L157" s="261"/>
      <c r="M157" s="257"/>
      <c r="N157" s="261">
        <f>ROUND($L$157*$K$157,2)</f>
        <v>0</v>
      </c>
      <c r="O157" s="257"/>
      <c r="P157" s="257"/>
      <c r="Q157" s="257"/>
      <c r="R157" s="101" t="s">
        <v>147</v>
      </c>
      <c r="S157" s="17"/>
      <c r="T157" s="104"/>
      <c r="U157" s="105" t="s">
        <v>36</v>
      </c>
      <c r="X157" s="106">
        <v>0</v>
      </c>
      <c r="Y157" s="106">
        <f>$X$157*$K$157</f>
        <v>0</v>
      </c>
      <c r="Z157" s="106">
        <v>0</v>
      </c>
      <c r="AA157" s="107">
        <f>$Z$157*$K$157</f>
        <v>0</v>
      </c>
      <c r="AR157" s="68" t="s">
        <v>148</v>
      </c>
      <c r="AT157" s="68" t="s">
        <v>143</v>
      </c>
      <c r="AU157" s="68" t="s">
        <v>74</v>
      </c>
      <c r="AY157" s="6" t="s">
        <v>142</v>
      </c>
      <c r="BE157" s="108">
        <f>IF($U$157="základní",$N$157,0)</f>
        <v>0</v>
      </c>
      <c r="BF157" s="108">
        <f>IF($U$157="snížená",$N$157,0)</f>
        <v>0</v>
      </c>
      <c r="BG157" s="108">
        <f>IF($U$157="zákl. přenesená",$N$157,0)</f>
        <v>0</v>
      </c>
      <c r="BH157" s="108">
        <f>IF($U$157="sníž. přenesená",$N$157,0)</f>
        <v>0</v>
      </c>
      <c r="BI157" s="108">
        <f>IF($U$157="nulová",$N$157,0)</f>
        <v>0</v>
      </c>
      <c r="BJ157" s="68" t="s">
        <v>16</v>
      </c>
      <c r="BK157" s="108">
        <f>ROUND($L$157*$K$157,2)</f>
        <v>0</v>
      </c>
      <c r="BL157" s="68" t="s">
        <v>148</v>
      </c>
      <c r="BM157" s="68" t="s">
        <v>345</v>
      </c>
    </row>
    <row r="158" spans="2:65" s="6" customFormat="1" ht="27" customHeight="1">
      <c r="B158" s="17"/>
      <c r="C158" s="102" t="s">
        <v>346</v>
      </c>
      <c r="D158" s="102" t="s">
        <v>143</v>
      </c>
      <c r="E158" s="100" t="s">
        <v>347</v>
      </c>
      <c r="F158" s="260" t="s">
        <v>348</v>
      </c>
      <c r="G158" s="257"/>
      <c r="H158" s="257"/>
      <c r="I158" s="257"/>
      <c r="J158" s="102" t="s">
        <v>146</v>
      </c>
      <c r="K158" s="103">
        <v>0.592</v>
      </c>
      <c r="L158" s="261"/>
      <c r="M158" s="257"/>
      <c r="N158" s="261">
        <f>ROUND($L$158*$K$158,2)</f>
        <v>0</v>
      </c>
      <c r="O158" s="257"/>
      <c r="P158" s="257"/>
      <c r="Q158" s="257"/>
      <c r="R158" s="101" t="s">
        <v>147</v>
      </c>
      <c r="S158" s="17"/>
      <c r="T158" s="104"/>
      <c r="U158" s="105" t="s">
        <v>36</v>
      </c>
      <c r="X158" s="106">
        <v>0.1837</v>
      </c>
      <c r="Y158" s="106">
        <f>$X$158*$K$158</f>
        <v>0.1087504</v>
      </c>
      <c r="Z158" s="106">
        <v>0</v>
      </c>
      <c r="AA158" s="107">
        <f>$Z$158*$K$158</f>
        <v>0</v>
      </c>
      <c r="AR158" s="68" t="s">
        <v>148</v>
      </c>
      <c r="AT158" s="68" t="s">
        <v>143</v>
      </c>
      <c r="AU158" s="68" t="s">
        <v>74</v>
      </c>
      <c r="AY158" s="68" t="s">
        <v>142</v>
      </c>
      <c r="BE158" s="108">
        <f>IF($U$158="základní",$N$158,0)</f>
        <v>0</v>
      </c>
      <c r="BF158" s="108">
        <f>IF($U$158="snížená",$N$158,0)</f>
        <v>0</v>
      </c>
      <c r="BG158" s="108">
        <f>IF($U$158="zákl. přenesená",$N$158,0)</f>
        <v>0</v>
      </c>
      <c r="BH158" s="108">
        <f>IF($U$158="sníž. přenesená",$N$158,0)</f>
        <v>0</v>
      </c>
      <c r="BI158" s="108">
        <f>IF($U$158="nulová",$N$158,0)</f>
        <v>0</v>
      </c>
      <c r="BJ158" s="68" t="s">
        <v>16</v>
      </c>
      <c r="BK158" s="108">
        <f>ROUND($L$158*$K$158,2)</f>
        <v>0</v>
      </c>
      <c r="BL158" s="68" t="s">
        <v>148</v>
      </c>
      <c r="BM158" s="68" t="s">
        <v>349</v>
      </c>
    </row>
    <row r="159" spans="2:51" s="6" customFormat="1" ht="15.75" customHeight="1">
      <c r="B159" s="109"/>
      <c r="E159" s="110"/>
      <c r="F159" s="258" t="s">
        <v>350</v>
      </c>
      <c r="G159" s="259"/>
      <c r="H159" s="259"/>
      <c r="I159" s="259"/>
      <c r="K159" s="112">
        <v>0.592</v>
      </c>
      <c r="S159" s="109"/>
      <c r="T159" s="113"/>
      <c r="AA159" s="114"/>
      <c r="AT159" s="111" t="s">
        <v>160</v>
      </c>
      <c r="AU159" s="111" t="s">
        <v>74</v>
      </c>
      <c r="AV159" s="111" t="s">
        <v>74</v>
      </c>
      <c r="AW159" s="111" t="s">
        <v>113</v>
      </c>
      <c r="AX159" s="111" t="s">
        <v>16</v>
      </c>
      <c r="AY159" s="111" t="s">
        <v>142</v>
      </c>
    </row>
    <row r="160" spans="2:65" s="6" customFormat="1" ht="15.75" customHeight="1">
      <c r="B160" s="17"/>
      <c r="C160" s="123" t="s">
        <v>351</v>
      </c>
      <c r="D160" s="123" t="s">
        <v>202</v>
      </c>
      <c r="E160" s="116" t="s">
        <v>352</v>
      </c>
      <c r="F160" s="254" t="s">
        <v>353</v>
      </c>
      <c r="G160" s="255"/>
      <c r="H160" s="255"/>
      <c r="I160" s="255"/>
      <c r="J160" s="115" t="s">
        <v>194</v>
      </c>
      <c r="K160" s="117">
        <v>0.118</v>
      </c>
      <c r="L160" s="256"/>
      <c r="M160" s="255"/>
      <c r="N160" s="256">
        <f>ROUND($L$160*$K$160,2)</f>
        <v>0</v>
      </c>
      <c r="O160" s="257"/>
      <c r="P160" s="257"/>
      <c r="Q160" s="257"/>
      <c r="R160" s="101" t="s">
        <v>147</v>
      </c>
      <c r="S160" s="17"/>
      <c r="T160" s="104"/>
      <c r="U160" s="105" t="s">
        <v>36</v>
      </c>
      <c r="X160" s="106">
        <v>1</v>
      </c>
      <c r="Y160" s="106">
        <f>$X$160*$K$160</f>
        <v>0.118</v>
      </c>
      <c r="Z160" s="106">
        <v>0</v>
      </c>
      <c r="AA160" s="107">
        <f>$Z$160*$K$160</f>
        <v>0</v>
      </c>
      <c r="AR160" s="68" t="s">
        <v>205</v>
      </c>
      <c r="AT160" s="68" t="s">
        <v>202</v>
      </c>
      <c r="AU160" s="68" t="s">
        <v>74</v>
      </c>
      <c r="AY160" s="6" t="s">
        <v>142</v>
      </c>
      <c r="BE160" s="108">
        <f>IF($U$160="základní",$N$160,0)</f>
        <v>0</v>
      </c>
      <c r="BF160" s="108">
        <f>IF($U$160="snížená",$N$160,0)</f>
        <v>0</v>
      </c>
      <c r="BG160" s="108">
        <f>IF($U$160="zákl. přenesená",$N$160,0)</f>
        <v>0</v>
      </c>
      <c r="BH160" s="108">
        <f>IF($U$160="sníž. přenesená",$N$160,0)</f>
        <v>0</v>
      </c>
      <c r="BI160" s="108">
        <f>IF($U$160="nulová",$N$160,0)</f>
        <v>0</v>
      </c>
      <c r="BJ160" s="68" t="s">
        <v>16</v>
      </c>
      <c r="BK160" s="108">
        <f>ROUND($L$160*$K$160,2)</f>
        <v>0</v>
      </c>
      <c r="BL160" s="68" t="s">
        <v>148</v>
      </c>
      <c r="BM160" s="68" t="s">
        <v>354</v>
      </c>
    </row>
    <row r="161" spans="2:47" s="6" customFormat="1" ht="27" customHeight="1">
      <c r="B161" s="17"/>
      <c r="F161" s="252" t="s">
        <v>355</v>
      </c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17"/>
      <c r="T161" s="41"/>
      <c r="AA161" s="42"/>
      <c r="AT161" s="6" t="s">
        <v>271</v>
      </c>
      <c r="AU161" s="6" t="s">
        <v>74</v>
      </c>
    </row>
    <row r="162" spans="2:51" s="6" customFormat="1" ht="15.75" customHeight="1">
      <c r="B162" s="109"/>
      <c r="E162" s="111"/>
      <c r="F162" s="258" t="s">
        <v>356</v>
      </c>
      <c r="G162" s="259"/>
      <c r="H162" s="259"/>
      <c r="I162" s="259"/>
      <c r="K162" s="112">
        <v>0.118</v>
      </c>
      <c r="S162" s="109"/>
      <c r="T162" s="113"/>
      <c r="AA162" s="114"/>
      <c r="AT162" s="111" t="s">
        <v>160</v>
      </c>
      <c r="AU162" s="111" t="s">
        <v>74</v>
      </c>
      <c r="AV162" s="111" t="s">
        <v>74</v>
      </c>
      <c r="AW162" s="111" t="s">
        <v>113</v>
      </c>
      <c r="AX162" s="111" t="s">
        <v>16</v>
      </c>
      <c r="AY162" s="111" t="s">
        <v>142</v>
      </c>
    </row>
    <row r="163" spans="2:65" s="6" customFormat="1" ht="87" customHeight="1">
      <c r="B163" s="17"/>
      <c r="C163" s="99" t="s">
        <v>357</v>
      </c>
      <c r="D163" s="99" t="s">
        <v>143</v>
      </c>
      <c r="E163" s="100" t="s">
        <v>358</v>
      </c>
      <c r="F163" s="260" t="s">
        <v>359</v>
      </c>
      <c r="G163" s="257"/>
      <c r="H163" s="257"/>
      <c r="I163" s="257"/>
      <c r="J163" s="102" t="s">
        <v>146</v>
      </c>
      <c r="K163" s="103">
        <v>183.12</v>
      </c>
      <c r="L163" s="261"/>
      <c r="M163" s="257"/>
      <c r="N163" s="261">
        <f>ROUND($L$163*$K$163,2)</f>
        <v>0</v>
      </c>
      <c r="O163" s="257"/>
      <c r="P163" s="257"/>
      <c r="Q163" s="257"/>
      <c r="R163" s="101" t="s">
        <v>147</v>
      </c>
      <c r="S163" s="17"/>
      <c r="T163" s="104"/>
      <c r="U163" s="105" t="s">
        <v>36</v>
      </c>
      <c r="X163" s="106">
        <v>0.08565</v>
      </c>
      <c r="Y163" s="106">
        <f>$X$163*$K$163</f>
        <v>15.684228000000001</v>
      </c>
      <c r="Z163" s="106">
        <v>0</v>
      </c>
      <c r="AA163" s="107">
        <f>$Z$163*$K$163</f>
        <v>0</v>
      </c>
      <c r="AR163" s="68" t="s">
        <v>148</v>
      </c>
      <c r="AT163" s="68" t="s">
        <v>143</v>
      </c>
      <c r="AU163" s="68" t="s">
        <v>74</v>
      </c>
      <c r="AY163" s="6" t="s">
        <v>142</v>
      </c>
      <c r="BE163" s="108">
        <f>IF($U$163="základní",$N$163,0)</f>
        <v>0</v>
      </c>
      <c r="BF163" s="108">
        <f>IF($U$163="snížená",$N$163,0)</f>
        <v>0</v>
      </c>
      <c r="BG163" s="108">
        <f>IF($U$163="zákl. přenesená",$N$163,0)</f>
        <v>0</v>
      </c>
      <c r="BH163" s="108">
        <f>IF($U$163="sníž. přenesená",$N$163,0)</f>
        <v>0</v>
      </c>
      <c r="BI163" s="108">
        <f>IF($U$163="nulová",$N$163,0)</f>
        <v>0</v>
      </c>
      <c r="BJ163" s="68" t="s">
        <v>16</v>
      </c>
      <c r="BK163" s="108">
        <f>ROUND($L$163*$K$163,2)</f>
        <v>0</v>
      </c>
      <c r="BL163" s="68" t="s">
        <v>148</v>
      </c>
      <c r="BM163" s="68" t="s">
        <v>360</v>
      </c>
    </row>
    <row r="164" spans="2:51" s="6" customFormat="1" ht="15.75" customHeight="1">
      <c r="B164" s="109"/>
      <c r="E164" s="110"/>
      <c r="F164" s="258" t="s">
        <v>361</v>
      </c>
      <c r="G164" s="259"/>
      <c r="H164" s="259"/>
      <c r="I164" s="259"/>
      <c r="K164" s="112">
        <v>183.12</v>
      </c>
      <c r="S164" s="109"/>
      <c r="T164" s="113"/>
      <c r="AA164" s="114"/>
      <c r="AT164" s="111" t="s">
        <v>160</v>
      </c>
      <c r="AU164" s="111" t="s">
        <v>74</v>
      </c>
      <c r="AV164" s="111" t="s">
        <v>74</v>
      </c>
      <c r="AW164" s="111" t="s">
        <v>113</v>
      </c>
      <c r="AX164" s="111" t="s">
        <v>16</v>
      </c>
      <c r="AY164" s="111" t="s">
        <v>142</v>
      </c>
    </row>
    <row r="165" spans="2:65" s="6" customFormat="1" ht="63" customHeight="1">
      <c r="B165" s="17"/>
      <c r="C165" s="123" t="s">
        <v>362</v>
      </c>
      <c r="D165" s="123" t="s">
        <v>202</v>
      </c>
      <c r="E165" s="116" t="s">
        <v>363</v>
      </c>
      <c r="F165" s="254" t="s">
        <v>364</v>
      </c>
      <c r="G165" s="255"/>
      <c r="H165" s="255"/>
      <c r="I165" s="255"/>
      <c r="J165" s="115" t="s">
        <v>146</v>
      </c>
      <c r="K165" s="117">
        <v>53.837</v>
      </c>
      <c r="L165" s="256"/>
      <c r="M165" s="255"/>
      <c r="N165" s="256">
        <f>ROUND($L$165*$K$165,2)</f>
        <v>0</v>
      </c>
      <c r="O165" s="257"/>
      <c r="P165" s="257"/>
      <c r="Q165" s="257"/>
      <c r="R165" s="101"/>
      <c r="S165" s="17"/>
      <c r="T165" s="104"/>
      <c r="U165" s="105" t="s">
        <v>36</v>
      </c>
      <c r="X165" s="106">
        <v>0.176</v>
      </c>
      <c r="Y165" s="106">
        <f>$X$165*$K$165</f>
        <v>9.475312</v>
      </c>
      <c r="Z165" s="106">
        <v>0</v>
      </c>
      <c r="AA165" s="107">
        <f>$Z$165*$K$165</f>
        <v>0</v>
      </c>
      <c r="AR165" s="68" t="s">
        <v>205</v>
      </c>
      <c r="AT165" s="68" t="s">
        <v>202</v>
      </c>
      <c r="AU165" s="68" t="s">
        <v>74</v>
      </c>
      <c r="AY165" s="6" t="s">
        <v>142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8" t="s">
        <v>16</v>
      </c>
      <c r="BK165" s="108">
        <f>ROUND($L$165*$K$165,2)</f>
        <v>0</v>
      </c>
      <c r="BL165" s="68" t="s">
        <v>148</v>
      </c>
      <c r="BM165" s="68" t="s">
        <v>365</v>
      </c>
    </row>
    <row r="166" spans="2:51" s="6" customFormat="1" ht="15.75" customHeight="1">
      <c r="B166" s="109"/>
      <c r="E166" s="110"/>
      <c r="F166" s="258" t="s">
        <v>366</v>
      </c>
      <c r="G166" s="259"/>
      <c r="H166" s="259"/>
      <c r="I166" s="259"/>
      <c r="K166" s="112">
        <v>53.837</v>
      </c>
      <c r="S166" s="109"/>
      <c r="T166" s="113"/>
      <c r="AA166" s="114"/>
      <c r="AT166" s="111" t="s">
        <v>160</v>
      </c>
      <c r="AU166" s="111" t="s">
        <v>74</v>
      </c>
      <c r="AV166" s="111" t="s">
        <v>74</v>
      </c>
      <c r="AW166" s="111" t="s">
        <v>113</v>
      </c>
      <c r="AX166" s="111" t="s">
        <v>16</v>
      </c>
      <c r="AY166" s="111" t="s">
        <v>142</v>
      </c>
    </row>
    <row r="167" spans="2:65" s="6" customFormat="1" ht="63" customHeight="1">
      <c r="B167" s="17"/>
      <c r="C167" s="123" t="s">
        <v>367</v>
      </c>
      <c r="D167" s="123" t="s">
        <v>202</v>
      </c>
      <c r="E167" s="116" t="s">
        <v>368</v>
      </c>
      <c r="F167" s="254" t="s">
        <v>369</v>
      </c>
      <c r="G167" s="255"/>
      <c r="H167" s="255"/>
      <c r="I167" s="255"/>
      <c r="J167" s="115" t="s">
        <v>146</v>
      </c>
      <c r="K167" s="117">
        <v>75.372</v>
      </c>
      <c r="L167" s="256"/>
      <c r="M167" s="255"/>
      <c r="N167" s="256">
        <f>ROUND($L$167*$K$167,2)</f>
        <v>0</v>
      </c>
      <c r="O167" s="257"/>
      <c r="P167" s="257"/>
      <c r="Q167" s="257"/>
      <c r="R167" s="101" t="s">
        <v>147</v>
      </c>
      <c r="S167" s="17"/>
      <c r="T167" s="104"/>
      <c r="U167" s="105" t="s">
        <v>36</v>
      </c>
      <c r="X167" s="106">
        <v>0.161</v>
      </c>
      <c r="Y167" s="106">
        <f>$X$167*$K$167</f>
        <v>12.134892</v>
      </c>
      <c r="Z167" s="106">
        <v>0</v>
      </c>
      <c r="AA167" s="107">
        <f>$Z$167*$K$167</f>
        <v>0</v>
      </c>
      <c r="AR167" s="68" t="s">
        <v>205</v>
      </c>
      <c r="AT167" s="68" t="s">
        <v>202</v>
      </c>
      <c r="AU167" s="68" t="s">
        <v>74</v>
      </c>
      <c r="AY167" s="6" t="s">
        <v>142</v>
      </c>
      <c r="BE167" s="108">
        <f>IF($U$167="základní",$N$167,0)</f>
        <v>0</v>
      </c>
      <c r="BF167" s="108">
        <f>IF($U$167="snížená",$N$167,0)</f>
        <v>0</v>
      </c>
      <c r="BG167" s="108">
        <f>IF($U$167="zákl. přenesená",$N$167,0)</f>
        <v>0</v>
      </c>
      <c r="BH167" s="108">
        <f>IF($U$167="sníž. přenesená",$N$167,0)</f>
        <v>0</v>
      </c>
      <c r="BI167" s="108">
        <f>IF($U$167="nulová",$N$167,0)</f>
        <v>0</v>
      </c>
      <c r="BJ167" s="68" t="s">
        <v>16</v>
      </c>
      <c r="BK167" s="108">
        <f>ROUND($L$167*$K$167,2)</f>
        <v>0</v>
      </c>
      <c r="BL167" s="68" t="s">
        <v>148</v>
      </c>
      <c r="BM167" s="68" t="s">
        <v>370</v>
      </c>
    </row>
    <row r="168" spans="2:51" s="6" customFormat="1" ht="15.75" customHeight="1">
      <c r="B168" s="109"/>
      <c r="E168" s="110"/>
      <c r="F168" s="258" t="s">
        <v>371</v>
      </c>
      <c r="G168" s="259"/>
      <c r="H168" s="259"/>
      <c r="I168" s="259"/>
      <c r="K168" s="112">
        <v>75.372</v>
      </c>
      <c r="S168" s="109"/>
      <c r="T168" s="113"/>
      <c r="AA168" s="114"/>
      <c r="AT168" s="111" t="s">
        <v>160</v>
      </c>
      <c r="AU168" s="111" t="s">
        <v>74</v>
      </c>
      <c r="AV168" s="111" t="s">
        <v>74</v>
      </c>
      <c r="AW168" s="111" t="s">
        <v>113</v>
      </c>
      <c r="AX168" s="111" t="s">
        <v>16</v>
      </c>
      <c r="AY168" s="111" t="s">
        <v>142</v>
      </c>
    </row>
    <row r="169" spans="2:65" s="6" customFormat="1" ht="63" customHeight="1">
      <c r="B169" s="17"/>
      <c r="C169" s="123" t="s">
        <v>372</v>
      </c>
      <c r="D169" s="123" t="s">
        <v>202</v>
      </c>
      <c r="E169" s="116" t="s">
        <v>373</v>
      </c>
      <c r="F169" s="254" t="s">
        <v>374</v>
      </c>
      <c r="G169" s="255"/>
      <c r="H169" s="255"/>
      <c r="I169" s="255"/>
      <c r="J169" s="115" t="s">
        <v>146</v>
      </c>
      <c r="K169" s="117">
        <v>43.07</v>
      </c>
      <c r="L169" s="256"/>
      <c r="M169" s="255"/>
      <c r="N169" s="256">
        <f>ROUND($L$169*$K$169,2)</f>
        <v>0</v>
      </c>
      <c r="O169" s="257"/>
      <c r="P169" s="257"/>
      <c r="Q169" s="257"/>
      <c r="R169" s="101"/>
      <c r="S169" s="17"/>
      <c r="T169" s="104"/>
      <c r="U169" s="105" t="s">
        <v>36</v>
      </c>
      <c r="X169" s="106">
        <v>0.176</v>
      </c>
      <c r="Y169" s="106">
        <f>$X$169*$K$169</f>
        <v>7.5803199999999995</v>
      </c>
      <c r="Z169" s="106">
        <v>0</v>
      </c>
      <c r="AA169" s="107">
        <f>$Z$169*$K$169</f>
        <v>0</v>
      </c>
      <c r="AR169" s="68" t="s">
        <v>205</v>
      </c>
      <c r="AT169" s="68" t="s">
        <v>202</v>
      </c>
      <c r="AU169" s="68" t="s">
        <v>74</v>
      </c>
      <c r="AY169" s="6" t="s">
        <v>142</v>
      </c>
      <c r="BE169" s="108">
        <f>IF($U$169="základní",$N$169,0)</f>
        <v>0</v>
      </c>
      <c r="BF169" s="108">
        <f>IF($U$169="snížená",$N$169,0)</f>
        <v>0</v>
      </c>
      <c r="BG169" s="108">
        <f>IF($U$169="zákl. přenesená",$N$169,0)</f>
        <v>0</v>
      </c>
      <c r="BH169" s="108">
        <f>IF($U$169="sníž. přenesená",$N$169,0)</f>
        <v>0</v>
      </c>
      <c r="BI169" s="108">
        <f>IF($U$169="nulová",$N$169,0)</f>
        <v>0</v>
      </c>
      <c r="BJ169" s="68" t="s">
        <v>16</v>
      </c>
      <c r="BK169" s="108">
        <f>ROUND($L$169*$K$169,2)</f>
        <v>0</v>
      </c>
      <c r="BL169" s="68" t="s">
        <v>148</v>
      </c>
      <c r="BM169" s="68" t="s">
        <v>375</v>
      </c>
    </row>
    <row r="170" spans="2:51" s="6" customFormat="1" ht="15.75" customHeight="1">
      <c r="B170" s="109"/>
      <c r="E170" s="110"/>
      <c r="F170" s="258" t="s">
        <v>376</v>
      </c>
      <c r="G170" s="259"/>
      <c r="H170" s="259"/>
      <c r="I170" s="259"/>
      <c r="K170" s="112">
        <v>43.07</v>
      </c>
      <c r="S170" s="109"/>
      <c r="T170" s="113"/>
      <c r="AA170" s="114"/>
      <c r="AT170" s="111" t="s">
        <v>160</v>
      </c>
      <c r="AU170" s="111" t="s">
        <v>74</v>
      </c>
      <c r="AV170" s="111" t="s">
        <v>74</v>
      </c>
      <c r="AW170" s="111" t="s">
        <v>113</v>
      </c>
      <c r="AX170" s="111" t="s">
        <v>16</v>
      </c>
      <c r="AY170" s="111" t="s">
        <v>142</v>
      </c>
    </row>
    <row r="171" spans="2:65" s="6" customFormat="1" ht="63" customHeight="1">
      <c r="B171" s="17"/>
      <c r="C171" s="123" t="s">
        <v>377</v>
      </c>
      <c r="D171" s="123" t="s">
        <v>202</v>
      </c>
      <c r="E171" s="116" t="s">
        <v>378</v>
      </c>
      <c r="F171" s="254" t="s">
        <v>379</v>
      </c>
      <c r="G171" s="255"/>
      <c r="H171" s="255"/>
      <c r="I171" s="255"/>
      <c r="J171" s="115" t="s">
        <v>146</v>
      </c>
      <c r="K171" s="117">
        <v>10.767</v>
      </c>
      <c r="L171" s="256"/>
      <c r="M171" s="255"/>
      <c r="N171" s="256">
        <f>ROUND($L$171*$K$171,2)</f>
        <v>0</v>
      </c>
      <c r="O171" s="257"/>
      <c r="P171" s="257"/>
      <c r="Q171" s="257"/>
      <c r="R171" s="101" t="s">
        <v>147</v>
      </c>
      <c r="S171" s="17"/>
      <c r="T171" s="104"/>
      <c r="U171" s="105" t="s">
        <v>36</v>
      </c>
      <c r="X171" s="106">
        <v>0.176</v>
      </c>
      <c r="Y171" s="106">
        <f>$X$171*$K$171</f>
        <v>1.8949919999999998</v>
      </c>
      <c r="Z171" s="106">
        <v>0</v>
      </c>
      <c r="AA171" s="107">
        <f>$Z$171*$K$171</f>
        <v>0</v>
      </c>
      <c r="AR171" s="68" t="s">
        <v>205</v>
      </c>
      <c r="AT171" s="68" t="s">
        <v>202</v>
      </c>
      <c r="AU171" s="68" t="s">
        <v>74</v>
      </c>
      <c r="AY171" s="6" t="s">
        <v>142</v>
      </c>
      <c r="BE171" s="108">
        <f>IF($U$171="základní",$N$171,0)</f>
        <v>0</v>
      </c>
      <c r="BF171" s="108">
        <f>IF($U$171="snížená",$N$171,0)</f>
        <v>0</v>
      </c>
      <c r="BG171" s="108">
        <f>IF($U$171="zákl. přenesená",$N$171,0)</f>
        <v>0</v>
      </c>
      <c r="BH171" s="108">
        <f>IF($U$171="sníž. přenesená",$N$171,0)</f>
        <v>0</v>
      </c>
      <c r="BI171" s="108">
        <f>IF($U$171="nulová",$N$171,0)</f>
        <v>0</v>
      </c>
      <c r="BJ171" s="68" t="s">
        <v>16</v>
      </c>
      <c r="BK171" s="108">
        <f>ROUND($L$171*$K$171,2)</f>
        <v>0</v>
      </c>
      <c r="BL171" s="68" t="s">
        <v>148</v>
      </c>
      <c r="BM171" s="68" t="s">
        <v>380</v>
      </c>
    </row>
    <row r="172" spans="2:51" s="6" customFormat="1" ht="15.75" customHeight="1">
      <c r="B172" s="109"/>
      <c r="E172" s="110"/>
      <c r="F172" s="258" t="s">
        <v>381</v>
      </c>
      <c r="G172" s="259"/>
      <c r="H172" s="259"/>
      <c r="I172" s="259"/>
      <c r="K172" s="112">
        <v>10.767</v>
      </c>
      <c r="S172" s="109"/>
      <c r="T172" s="113"/>
      <c r="AA172" s="114"/>
      <c r="AT172" s="111" t="s">
        <v>160</v>
      </c>
      <c r="AU172" s="111" t="s">
        <v>74</v>
      </c>
      <c r="AV172" s="111" t="s">
        <v>74</v>
      </c>
      <c r="AW172" s="111" t="s">
        <v>113</v>
      </c>
      <c r="AX172" s="111" t="s">
        <v>16</v>
      </c>
      <c r="AY172" s="111" t="s">
        <v>142</v>
      </c>
    </row>
    <row r="173" spans="2:63" s="90" customFormat="1" ht="30.75" customHeight="1">
      <c r="B173" s="91"/>
      <c r="D173" s="98" t="s">
        <v>120</v>
      </c>
      <c r="N173" s="250">
        <f>$BK$173</f>
        <v>0</v>
      </c>
      <c r="O173" s="249"/>
      <c r="P173" s="249"/>
      <c r="Q173" s="249"/>
      <c r="S173" s="91"/>
      <c r="T173" s="94"/>
      <c r="W173" s="95">
        <f>SUM($W$174:$W$175)</f>
        <v>0</v>
      </c>
      <c r="Y173" s="95">
        <f>SUM($Y$174:$Y$175)</f>
        <v>0.06749999999999999</v>
      </c>
      <c r="AA173" s="96">
        <f>SUM($AA$174:$AA$175)</f>
        <v>0</v>
      </c>
      <c r="AR173" s="93" t="s">
        <v>16</v>
      </c>
      <c r="AT173" s="93" t="s">
        <v>65</v>
      </c>
      <c r="AU173" s="93" t="s">
        <v>16</v>
      </c>
      <c r="AY173" s="93" t="s">
        <v>142</v>
      </c>
      <c r="BK173" s="97">
        <f>SUM($BK$174:$BK$175)</f>
        <v>0</v>
      </c>
    </row>
    <row r="174" spans="2:65" s="6" customFormat="1" ht="39" customHeight="1">
      <c r="B174" s="17"/>
      <c r="C174" s="99" t="s">
        <v>382</v>
      </c>
      <c r="D174" s="99" t="s">
        <v>143</v>
      </c>
      <c r="E174" s="100" t="s">
        <v>383</v>
      </c>
      <c r="F174" s="260" t="s">
        <v>384</v>
      </c>
      <c r="G174" s="257"/>
      <c r="H174" s="257"/>
      <c r="I174" s="257"/>
      <c r="J174" s="102" t="s">
        <v>157</v>
      </c>
      <c r="K174" s="103">
        <v>15</v>
      </c>
      <c r="L174" s="261"/>
      <c r="M174" s="257"/>
      <c r="N174" s="261">
        <f>ROUND($L$174*$K$174,2)</f>
        <v>0</v>
      </c>
      <c r="O174" s="257"/>
      <c r="P174" s="257"/>
      <c r="Q174" s="257"/>
      <c r="R174" s="101" t="s">
        <v>147</v>
      </c>
      <c r="S174" s="17"/>
      <c r="T174" s="104"/>
      <c r="U174" s="105" t="s">
        <v>36</v>
      </c>
      <c r="X174" s="106">
        <v>0</v>
      </c>
      <c r="Y174" s="106">
        <f>$X$174*$K$174</f>
        <v>0</v>
      </c>
      <c r="Z174" s="106">
        <v>0</v>
      </c>
      <c r="AA174" s="107">
        <f>$Z$174*$K$174</f>
        <v>0</v>
      </c>
      <c r="AR174" s="68" t="s">
        <v>148</v>
      </c>
      <c r="AT174" s="68" t="s">
        <v>143</v>
      </c>
      <c r="AU174" s="68" t="s">
        <v>74</v>
      </c>
      <c r="AY174" s="6" t="s">
        <v>142</v>
      </c>
      <c r="BE174" s="108">
        <f>IF($U$174="základní",$N$174,0)</f>
        <v>0</v>
      </c>
      <c r="BF174" s="108">
        <f>IF($U$174="snížená",$N$174,0)</f>
        <v>0</v>
      </c>
      <c r="BG174" s="108">
        <f>IF($U$174="zákl. přenesená",$N$174,0)</f>
        <v>0</v>
      </c>
      <c r="BH174" s="108">
        <f>IF($U$174="sníž. přenesená",$N$174,0)</f>
        <v>0</v>
      </c>
      <c r="BI174" s="108">
        <f>IF($U$174="nulová",$N$174,0)</f>
        <v>0</v>
      </c>
      <c r="BJ174" s="68" t="s">
        <v>16</v>
      </c>
      <c r="BK174" s="108">
        <f>ROUND($L$174*$K$174,2)</f>
        <v>0</v>
      </c>
      <c r="BL174" s="68" t="s">
        <v>148</v>
      </c>
      <c r="BM174" s="68" t="s">
        <v>385</v>
      </c>
    </row>
    <row r="175" spans="2:65" s="6" customFormat="1" ht="51" customHeight="1">
      <c r="B175" s="17"/>
      <c r="C175" s="115" t="s">
        <v>386</v>
      </c>
      <c r="D175" s="115" t="s">
        <v>202</v>
      </c>
      <c r="E175" s="116" t="s">
        <v>387</v>
      </c>
      <c r="F175" s="254" t="s">
        <v>388</v>
      </c>
      <c r="G175" s="255"/>
      <c r="H175" s="255"/>
      <c r="I175" s="255"/>
      <c r="J175" s="115" t="s">
        <v>157</v>
      </c>
      <c r="K175" s="117">
        <v>15</v>
      </c>
      <c r="L175" s="256"/>
      <c r="M175" s="255"/>
      <c r="N175" s="256">
        <f>ROUND($L$175*$K$175,2)</f>
        <v>0</v>
      </c>
      <c r="O175" s="257"/>
      <c r="P175" s="257"/>
      <c r="Q175" s="257"/>
      <c r="R175" s="101" t="s">
        <v>147</v>
      </c>
      <c r="S175" s="17"/>
      <c r="T175" s="104"/>
      <c r="U175" s="105" t="s">
        <v>36</v>
      </c>
      <c r="X175" s="106">
        <v>0.0045</v>
      </c>
      <c r="Y175" s="106">
        <f>$X$175*$K$175</f>
        <v>0.06749999999999999</v>
      </c>
      <c r="Z175" s="106">
        <v>0</v>
      </c>
      <c r="AA175" s="107">
        <f>$Z$175*$K$175</f>
        <v>0</v>
      </c>
      <c r="AR175" s="68" t="s">
        <v>205</v>
      </c>
      <c r="AT175" s="68" t="s">
        <v>202</v>
      </c>
      <c r="AU175" s="68" t="s">
        <v>74</v>
      </c>
      <c r="AY175" s="68" t="s">
        <v>142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16</v>
      </c>
      <c r="BK175" s="108">
        <f>ROUND($L$175*$K$175,2)</f>
        <v>0</v>
      </c>
      <c r="BL175" s="68" t="s">
        <v>148</v>
      </c>
      <c r="BM175" s="68" t="s">
        <v>389</v>
      </c>
    </row>
    <row r="176" spans="2:63" s="90" customFormat="1" ht="30.75" customHeight="1">
      <c r="B176" s="91"/>
      <c r="D176" s="98" t="s">
        <v>121</v>
      </c>
      <c r="N176" s="250">
        <f>$BK$176</f>
        <v>0</v>
      </c>
      <c r="O176" s="249"/>
      <c r="P176" s="249"/>
      <c r="Q176" s="249"/>
      <c r="S176" s="91"/>
      <c r="T176" s="94"/>
      <c r="W176" s="95">
        <f>$W$177+SUM($W$178:$W$192)</f>
        <v>0</v>
      </c>
      <c r="Y176" s="95">
        <f>$Y$177+SUM($Y$178:$Y$192)</f>
        <v>1.3299795999999997</v>
      </c>
      <c r="AA176" s="96">
        <f>$AA$177+SUM($AA$178:$AA$192)</f>
        <v>0.92806</v>
      </c>
      <c r="AR176" s="93" t="s">
        <v>16</v>
      </c>
      <c r="AT176" s="93" t="s">
        <v>65</v>
      </c>
      <c r="AU176" s="93" t="s">
        <v>16</v>
      </c>
      <c r="AY176" s="93" t="s">
        <v>142</v>
      </c>
      <c r="BK176" s="97">
        <f>$BK$177+SUM($BK$178:$BK$192)</f>
        <v>0</v>
      </c>
    </row>
    <row r="177" spans="2:65" s="6" customFormat="1" ht="27" customHeight="1">
      <c r="B177" s="17"/>
      <c r="C177" s="102" t="s">
        <v>390</v>
      </c>
      <c r="D177" s="102" t="s">
        <v>143</v>
      </c>
      <c r="E177" s="100" t="s">
        <v>391</v>
      </c>
      <c r="F177" s="260" t="s">
        <v>392</v>
      </c>
      <c r="G177" s="257"/>
      <c r="H177" s="257"/>
      <c r="I177" s="257"/>
      <c r="J177" s="102" t="s">
        <v>235</v>
      </c>
      <c r="K177" s="103">
        <v>4</v>
      </c>
      <c r="L177" s="261"/>
      <c r="M177" s="257"/>
      <c r="N177" s="261">
        <f>ROUND($L$177*$K$177,2)</f>
        <v>0</v>
      </c>
      <c r="O177" s="257"/>
      <c r="P177" s="257"/>
      <c r="Q177" s="257"/>
      <c r="R177" s="101" t="s">
        <v>147</v>
      </c>
      <c r="S177" s="17"/>
      <c r="T177" s="104"/>
      <c r="U177" s="105" t="s">
        <v>36</v>
      </c>
      <c r="X177" s="106">
        <v>0.0007</v>
      </c>
      <c r="Y177" s="106">
        <f>$X$177*$K$177</f>
        <v>0.0028</v>
      </c>
      <c r="Z177" s="106">
        <v>0</v>
      </c>
      <c r="AA177" s="107">
        <f>$Z$177*$K$177</f>
        <v>0</v>
      </c>
      <c r="AR177" s="68" t="s">
        <v>148</v>
      </c>
      <c r="AT177" s="68" t="s">
        <v>143</v>
      </c>
      <c r="AU177" s="68" t="s">
        <v>74</v>
      </c>
      <c r="AY177" s="68" t="s">
        <v>142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16</v>
      </c>
      <c r="BK177" s="108">
        <f>ROUND($L$177*$K$177,2)</f>
        <v>0</v>
      </c>
      <c r="BL177" s="68" t="s">
        <v>148</v>
      </c>
      <c r="BM177" s="68" t="s">
        <v>393</v>
      </c>
    </row>
    <row r="178" spans="2:65" s="6" customFormat="1" ht="27" customHeight="1">
      <c r="B178" s="17"/>
      <c r="C178" s="102" t="s">
        <v>394</v>
      </c>
      <c r="D178" s="102" t="s">
        <v>143</v>
      </c>
      <c r="E178" s="100" t="s">
        <v>395</v>
      </c>
      <c r="F178" s="260" t="s">
        <v>396</v>
      </c>
      <c r="G178" s="257"/>
      <c r="H178" s="257"/>
      <c r="I178" s="257"/>
      <c r="J178" s="102" t="s">
        <v>235</v>
      </c>
      <c r="K178" s="103">
        <v>4</v>
      </c>
      <c r="L178" s="261"/>
      <c r="M178" s="257"/>
      <c r="N178" s="261">
        <f>ROUND($L$178*$K$178,2)</f>
        <v>0</v>
      </c>
      <c r="O178" s="257"/>
      <c r="P178" s="257"/>
      <c r="Q178" s="257"/>
      <c r="R178" s="101" t="s">
        <v>147</v>
      </c>
      <c r="S178" s="17"/>
      <c r="T178" s="104"/>
      <c r="U178" s="105" t="s">
        <v>36</v>
      </c>
      <c r="X178" s="106">
        <v>0.11241</v>
      </c>
      <c r="Y178" s="106">
        <f>$X$178*$K$178</f>
        <v>0.44964</v>
      </c>
      <c r="Z178" s="106">
        <v>0</v>
      </c>
      <c r="AA178" s="107">
        <f>$Z$178*$K$178</f>
        <v>0</v>
      </c>
      <c r="AR178" s="68" t="s">
        <v>148</v>
      </c>
      <c r="AT178" s="68" t="s">
        <v>143</v>
      </c>
      <c r="AU178" s="68" t="s">
        <v>74</v>
      </c>
      <c r="AY178" s="68" t="s">
        <v>142</v>
      </c>
      <c r="BE178" s="108">
        <f>IF($U$178="základní",$N$178,0)</f>
        <v>0</v>
      </c>
      <c r="BF178" s="108">
        <f>IF($U$178="snížená",$N$178,0)</f>
        <v>0</v>
      </c>
      <c r="BG178" s="108">
        <f>IF($U$178="zákl. přenesená",$N$178,0)</f>
        <v>0</v>
      </c>
      <c r="BH178" s="108">
        <f>IF($U$178="sníž. přenesená",$N$178,0)</f>
        <v>0</v>
      </c>
      <c r="BI178" s="108">
        <f>IF($U$178="nulová",$N$178,0)</f>
        <v>0</v>
      </c>
      <c r="BJ178" s="68" t="s">
        <v>16</v>
      </c>
      <c r="BK178" s="108">
        <f>ROUND($L$178*$K$178,2)</f>
        <v>0</v>
      </c>
      <c r="BL178" s="68" t="s">
        <v>148</v>
      </c>
      <c r="BM178" s="68" t="s">
        <v>397</v>
      </c>
    </row>
    <row r="179" spans="2:65" s="6" customFormat="1" ht="39" customHeight="1">
      <c r="B179" s="17"/>
      <c r="C179" s="115" t="s">
        <v>205</v>
      </c>
      <c r="D179" s="115" t="s">
        <v>202</v>
      </c>
      <c r="E179" s="116" t="s">
        <v>398</v>
      </c>
      <c r="F179" s="254" t="s">
        <v>399</v>
      </c>
      <c r="G179" s="255"/>
      <c r="H179" s="255"/>
      <c r="I179" s="255"/>
      <c r="J179" s="115" t="s">
        <v>235</v>
      </c>
      <c r="K179" s="117">
        <v>1</v>
      </c>
      <c r="L179" s="256"/>
      <c r="M179" s="255"/>
      <c r="N179" s="256">
        <f>ROUND($L$179*$K$179,2)</f>
        <v>0</v>
      </c>
      <c r="O179" s="257"/>
      <c r="P179" s="257"/>
      <c r="Q179" s="257"/>
      <c r="R179" s="101" t="s">
        <v>147</v>
      </c>
      <c r="S179" s="17"/>
      <c r="T179" s="104"/>
      <c r="U179" s="105" t="s">
        <v>36</v>
      </c>
      <c r="X179" s="106">
        <v>0.0061</v>
      </c>
      <c r="Y179" s="106">
        <f>$X$179*$K$179</f>
        <v>0.0061</v>
      </c>
      <c r="Z179" s="106">
        <v>0</v>
      </c>
      <c r="AA179" s="107">
        <f>$Z$179*$K$179</f>
        <v>0</v>
      </c>
      <c r="AR179" s="68" t="s">
        <v>205</v>
      </c>
      <c r="AT179" s="68" t="s">
        <v>202</v>
      </c>
      <c r="AU179" s="68" t="s">
        <v>74</v>
      </c>
      <c r="AY179" s="68" t="s">
        <v>142</v>
      </c>
      <c r="BE179" s="108">
        <f>IF($U$179="základní",$N$179,0)</f>
        <v>0</v>
      </c>
      <c r="BF179" s="108">
        <f>IF($U$179="snížená",$N$179,0)</f>
        <v>0</v>
      </c>
      <c r="BG179" s="108">
        <f>IF($U$179="zákl. přenesená",$N$179,0)</f>
        <v>0</v>
      </c>
      <c r="BH179" s="108">
        <f>IF($U$179="sníž. přenesená",$N$179,0)</f>
        <v>0</v>
      </c>
      <c r="BI179" s="108">
        <f>IF($U$179="nulová",$N$179,0)</f>
        <v>0</v>
      </c>
      <c r="BJ179" s="68" t="s">
        <v>16</v>
      </c>
      <c r="BK179" s="108">
        <f>ROUND($L$179*$K$179,2)</f>
        <v>0</v>
      </c>
      <c r="BL179" s="68" t="s">
        <v>148</v>
      </c>
      <c r="BM179" s="68" t="s">
        <v>400</v>
      </c>
    </row>
    <row r="180" spans="2:65" s="6" customFormat="1" ht="27" customHeight="1">
      <c r="B180" s="17"/>
      <c r="C180" s="102" t="s">
        <v>21</v>
      </c>
      <c r="D180" s="102" t="s">
        <v>143</v>
      </c>
      <c r="E180" s="100" t="s">
        <v>401</v>
      </c>
      <c r="F180" s="260" t="s">
        <v>402</v>
      </c>
      <c r="G180" s="257"/>
      <c r="H180" s="257"/>
      <c r="I180" s="257"/>
      <c r="J180" s="102" t="s">
        <v>235</v>
      </c>
      <c r="K180" s="103">
        <v>4</v>
      </c>
      <c r="L180" s="261"/>
      <c r="M180" s="257"/>
      <c r="N180" s="261">
        <f>ROUND($L$180*$K$180,2)</f>
        <v>0</v>
      </c>
      <c r="O180" s="257"/>
      <c r="P180" s="257"/>
      <c r="Q180" s="257"/>
      <c r="R180" s="101" t="s">
        <v>147</v>
      </c>
      <c r="S180" s="17"/>
      <c r="T180" s="104"/>
      <c r="U180" s="105" t="s">
        <v>36</v>
      </c>
      <c r="X180" s="106">
        <v>0</v>
      </c>
      <c r="Y180" s="106">
        <f>$X$180*$K$180</f>
        <v>0</v>
      </c>
      <c r="Z180" s="106">
        <v>0</v>
      </c>
      <c r="AA180" s="107">
        <f>$Z$180*$K$180</f>
        <v>0</v>
      </c>
      <c r="AR180" s="68" t="s">
        <v>148</v>
      </c>
      <c r="AT180" s="68" t="s">
        <v>143</v>
      </c>
      <c r="AU180" s="68" t="s">
        <v>74</v>
      </c>
      <c r="AY180" s="68" t="s">
        <v>142</v>
      </c>
      <c r="BE180" s="108">
        <f>IF($U$180="základní",$N$180,0)</f>
        <v>0</v>
      </c>
      <c r="BF180" s="108">
        <f>IF($U$180="snížená",$N$180,0)</f>
        <v>0</v>
      </c>
      <c r="BG180" s="108">
        <f>IF($U$180="zákl. přenesená",$N$180,0)</f>
        <v>0</v>
      </c>
      <c r="BH180" s="108">
        <f>IF($U$180="sníž. přenesená",$N$180,0)</f>
        <v>0</v>
      </c>
      <c r="BI180" s="108">
        <f>IF($U$180="nulová",$N$180,0)</f>
        <v>0</v>
      </c>
      <c r="BJ180" s="68" t="s">
        <v>16</v>
      </c>
      <c r="BK180" s="108">
        <f>ROUND($L$180*$K$180,2)</f>
        <v>0</v>
      </c>
      <c r="BL180" s="68" t="s">
        <v>148</v>
      </c>
      <c r="BM180" s="68" t="s">
        <v>403</v>
      </c>
    </row>
    <row r="181" spans="2:65" s="6" customFormat="1" ht="39" customHeight="1">
      <c r="B181" s="17"/>
      <c r="C181" s="115" t="s">
        <v>404</v>
      </c>
      <c r="D181" s="115" t="s">
        <v>202</v>
      </c>
      <c r="E181" s="116" t="s">
        <v>405</v>
      </c>
      <c r="F181" s="254" t="s">
        <v>406</v>
      </c>
      <c r="G181" s="255"/>
      <c r="H181" s="255"/>
      <c r="I181" s="255"/>
      <c r="J181" s="115" t="s">
        <v>235</v>
      </c>
      <c r="K181" s="117">
        <v>4</v>
      </c>
      <c r="L181" s="256"/>
      <c r="M181" s="255"/>
      <c r="N181" s="256">
        <f>ROUND($L$181*$K$181,2)</f>
        <v>0</v>
      </c>
      <c r="O181" s="257"/>
      <c r="P181" s="257"/>
      <c r="Q181" s="257"/>
      <c r="R181" s="101" t="s">
        <v>147</v>
      </c>
      <c r="S181" s="17"/>
      <c r="T181" s="104"/>
      <c r="U181" s="105" t="s">
        <v>36</v>
      </c>
      <c r="X181" s="106">
        <v>0.00035</v>
      </c>
      <c r="Y181" s="106">
        <f>$X$181*$K$181</f>
        <v>0.0014</v>
      </c>
      <c r="Z181" s="106">
        <v>0</v>
      </c>
      <c r="AA181" s="107">
        <f>$Z$181*$K$181</f>
        <v>0</v>
      </c>
      <c r="AR181" s="68" t="s">
        <v>205</v>
      </c>
      <c r="AT181" s="68" t="s">
        <v>202</v>
      </c>
      <c r="AU181" s="68" t="s">
        <v>74</v>
      </c>
      <c r="AY181" s="68" t="s">
        <v>142</v>
      </c>
      <c r="BE181" s="108">
        <f>IF($U$181="základní",$N$181,0)</f>
        <v>0</v>
      </c>
      <c r="BF181" s="108">
        <f>IF($U$181="snížená",$N$181,0)</f>
        <v>0</v>
      </c>
      <c r="BG181" s="108">
        <f>IF($U$181="zákl. přenesená",$N$181,0)</f>
        <v>0</v>
      </c>
      <c r="BH181" s="108">
        <f>IF($U$181="sníž. přenesená",$N$181,0)</f>
        <v>0</v>
      </c>
      <c r="BI181" s="108">
        <f>IF($U$181="nulová",$N$181,0)</f>
        <v>0</v>
      </c>
      <c r="BJ181" s="68" t="s">
        <v>16</v>
      </c>
      <c r="BK181" s="108">
        <f>ROUND($L$181*$K$181,2)</f>
        <v>0</v>
      </c>
      <c r="BL181" s="68" t="s">
        <v>148</v>
      </c>
      <c r="BM181" s="68" t="s">
        <v>407</v>
      </c>
    </row>
    <row r="182" spans="2:65" s="6" customFormat="1" ht="39" customHeight="1">
      <c r="B182" s="17"/>
      <c r="C182" s="102" t="s">
        <v>408</v>
      </c>
      <c r="D182" s="102" t="s">
        <v>143</v>
      </c>
      <c r="E182" s="100" t="s">
        <v>409</v>
      </c>
      <c r="F182" s="260" t="s">
        <v>410</v>
      </c>
      <c r="G182" s="257"/>
      <c r="H182" s="257"/>
      <c r="I182" s="257"/>
      <c r="J182" s="102" t="s">
        <v>157</v>
      </c>
      <c r="K182" s="103">
        <v>7.5</v>
      </c>
      <c r="L182" s="261"/>
      <c r="M182" s="257"/>
      <c r="N182" s="261">
        <f>ROUND($L$182*$K$182,2)</f>
        <v>0</v>
      </c>
      <c r="O182" s="257"/>
      <c r="P182" s="257"/>
      <c r="Q182" s="257"/>
      <c r="R182" s="101" t="s">
        <v>147</v>
      </c>
      <c r="S182" s="17"/>
      <c r="T182" s="104"/>
      <c r="U182" s="105" t="s">
        <v>36</v>
      </c>
      <c r="X182" s="106">
        <v>0.08531</v>
      </c>
      <c r="Y182" s="106">
        <f>$X$182*$K$182</f>
        <v>0.639825</v>
      </c>
      <c r="Z182" s="106">
        <v>0</v>
      </c>
      <c r="AA182" s="107">
        <f>$Z$182*$K$182</f>
        <v>0</v>
      </c>
      <c r="AR182" s="68" t="s">
        <v>148</v>
      </c>
      <c r="AT182" s="68" t="s">
        <v>143</v>
      </c>
      <c r="AU182" s="68" t="s">
        <v>74</v>
      </c>
      <c r="AY182" s="68" t="s">
        <v>142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8" t="s">
        <v>16</v>
      </c>
      <c r="BK182" s="108">
        <f>ROUND($L$182*$K$182,2)</f>
        <v>0</v>
      </c>
      <c r="BL182" s="68" t="s">
        <v>148</v>
      </c>
      <c r="BM182" s="68" t="s">
        <v>411</v>
      </c>
    </row>
    <row r="183" spans="2:65" s="6" customFormat="1" ht="27" customHeight="1">
      <c r="B183" s="17"/>
      <c r="C183" s="115" t="s">
        <v>412</v>
      </c>
      <c r="D183" s="115" t="s">
        <v>202</v>
      </c>
      <c r="E183" s="116" t="s">
        <v>413</v>
      </c>
      <c r="F183" s="254" t="s">
        <v>414</v>
      </c>
      <c r="G183" s="255"/>
      <c r="H183" s="255"/>
      <c r="I183" s="255"/>
      <c r="J183" s="115" t="s">
        <v>235</v>
      </c>
      <c r="K183" s="117">
        <v>7</v>
      </c>
      <c r="L183" s="256"/>
      <c r="M183" s="255"/>
      <c r="N183" s="256">
        <f>ROUND($L$183*$K$183,2)</f>
        <v>0</v>
      </c>
      <c r="O183" s="257"/>
      <c r="P183" s="257"/>
      <c r="Q183" s="257"/>
      <c r="R183" s="101" t="s">
        <v>147</v>
      </c>
      <c r="S183" s="17"/>
      <c r="T183" s="104"/>
      <c r="U183" s="105" t="s">
        <v>36</v>
      </c>
      <c r="X183" s="106">
        <v>0.028</v>
      </c>
      <c r="Y183" s="106">
        <f>$X$183*$K$183</f>
        <v>0.196</v>
      </c>
      <c r="Z183" s="106">
        <v>0</v>
      </c>
      <c r="AA183" s="107">
        <f>$Z$183*$K$183</f>
        <v>0</v>
      </c>
      <c r="AR183" s="68" t="s">
        <v>205</v>
      </c>
      <c r="AT183" s="68" t="s">
        <v>202</v>
      </c>
      <c r="AU183" s="68" t="s">
        <v>74</v>
      </c>
      <c r="AY183" s="68" t="s">
        <v>142</v>
      </c>
      <c r="BE183" s="108">
        <f>IF($U$183="základní",$N$183,0)</f>
        <v>0</v>
      </c>
      <c r="BF183" s="108">
        <f>IF($U$183="snížená",$N$183,0)</f>
        <v>0</v>
      </c>
      <c r="BG183" s="108">
        <f>IF($U$183="zákl. přenesená",$N$183,0)</f>
        <v>0</v>
      </c>
      <c r="BH183" s="108">
        <f>IF($U$183="sníž. přenesená",$N$183,0)</f>
        <v>0</v>
      </c>
      <c r="BI183" s="108">
        <f>IF($U$183="nulová",$N$183,0)</f>
        <v>0</v>
      </c>
      <c r="BJ183" s="68" t="s">
        <v>16</v>
      </c>
      <c r="BK183" s="108">
        <f>ROUND($L$183*$K$183,2)</f>
        <v>0</v>
      </c>
      <c r="BL183" s="68" t="s">
        <v>148</v>
      </c>
      <c r="BM183" s="68" t="s">
        <v>415</v>
      </c>
    </row>
    <row r="184" spans="2:65" s="6" customFormat="1" ht="27" customHeight="1">
      <c r="B184" s="17"/>
      <c r="C184" s="115" t="s">
        <v>416</v>
      </c>
      <c r="D184" s="115" t="s">
        <v>202</v>
      </c>
      <c r="E184" s="116" t="s">
        <v>417</v>
      </c>
      <c r="F184" s="254" t="s">
        <v>418</v>
      </c>
      <c r="G184" s="255"/>
      <c r="H184" s="255"/>
      <c r="I184" s="255"/>
      <c r="J184" s="115" t="s">
        <v>235</v>
      </c>
      <c r="K184" s="117">
        <v>1</v>
      </c>
      <c r="L184" s="256"/>
      <c r="M184" s="255"/>
      <c r="N184" s="256">
        <f>ROUND($L$184*$K$184,2)</f>
        <v>0</v>
      </c>
      <c r="O184" s="257"/>
      <c r="P184" s="257"/>
      <c r="Q184" s="257"/>
      <c r="R184" s="101" t="s">
        <v>147</v>
      </c>
      <c r="S184" s="17"/>
      <c r="T184" s="104"/>
      <c r="U184" s="105" t="s">
        <v>36</v>
      </c>
      <c r="X184" s="106">
        <v>0.01</v>
      </c>
      <c r="Y184" s="106">
        <f>$X$184*$K$184</f>
        <v>0.01</v>
      </c>
      <c r="Z184" s="106">
        <v>0</v>
      </c>
      <c r="AA184" s="107">
        <f>$Z$184*$K$184</f>
        <v>0</v>
      </c>
      <c r="AR184" s="68" t="s">
        <v>205</v>
      </c>
      <c r="AT184" s="68" t="s">
        <v>202</v>
      </c>
      <c r="AU184" s="68" t="s">
        <v>74</v>
      </c>
      <c r="AY184" s="68" t="s">
        <v>142</v>
      </c>
      <c r="BE184" s="108">
        <f>IF($U$184="základní",$N$184,0)</f>
        <v>0</v>
      </c>
      <c r="BF184" s="108">
        <f>IF($U$184="snížená",$N$184,0)</f>
        <v>0</v>
      </c>
      <c r="BG184" s="108">
        <f>IF($U$184="zákl. přenesená",$N$184,0)</f>
        <v>0</v>
      </c>
      <c r="BH184" s="108">
        <f>IF($U$184="sníž. přenesená",$N$184,0)</f>
        <v>0</v>
      </c>
      <c r="BI184" s="108">
        <f>IF($U$184="nulová",$N$184,0)</f>
        <v>0</v>
      </c>
      <c r="BJ184" s="68" t="s">
        <v>16</v>
      </c>
      <c r="BK184" s="108">
        <f>ROUND($L$184*$K$184,2)</f>
        <v>0</v>
      </c>
      <c r="BL184" s="68" t="s">
        <v>148</v>
      </c>
      <c r="BM184" s="68" t="s">
        <v>419</v>
      </c>
    </row>
    <row r="185" spans="2:65" s="6" customFormat="1" ht="27" customHeight="1">
      <c r="B185" s="17"/>
      <c r="C185" s="102" t="s">
        <v>420</v>
      </c>
      <c r="D185" s="102" t="s">
        <v>143</v>
      </c>
      <c r="E185" s="100" t="s">
        <v>421</v>
      </c>
      <c r="F185" s="260" t="s">
        <v>422</v>
      </c>
      <c r="G185" s="257"/>
      <c r="H185" s="257"/>
      <c r="I185" s="257"/>
      <c r="J185" s="102" t="s">
        <v>146</v>
      </c>
      <c r="K185" s="103">
        <v>30.9</v>
      </c>
      <c r="L185" s="261"/>
      <c r="M185" s="257"/>
      <c r="N185" s="261">
        <f>ROUND($L$185*$K$185,2)</f>
        <v>0</v>
      </c>
      <c r="O185" s="257"/>
      <c r="P185" s="257"/>
      <c r="Q185" s="257"/>
      <c r="R185" s="101" t="s">
        <v>147</v>
      </c>
      <c r="S185" s="17"/>
      <c r="T185" s="104"/>
      <c r="U185" s="105" t="s">
        <v>36</v>
      </c>
      <c r="X185" s="106">
        <v>0.00069</v>
      </c>
      <c r="Y185" s="106">
        <f>$X$185*$K$185</f>
        <v>0.021321</v>
      </c>
      <c r="Z185" s="106">
        <v>0</v>
      </c>
      <c r="AA185" s="107">
        <f>$Z$185*$K$185</f>
        <v>0</v>
      </c>
      <c r="AR185" s="68" t="s">
        <v>148</v>
      </c>
      <c r="AT185" s="68" t="s">
        <v>143</v>
      </c>
      <c r="AU185" s="68" t="s">
        <v>74</v>
      </c>
      <c r="AY185" s="68" t="s">
        <v>142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16</v>
      </c>
      <c r="BK185" s="108">
        <f>ROUND($L$185*$K$185,2)</f>
        <v>0</v>
      </c>
      <c r="BL185" s="68" t="s">
        <v>148</v>
      </c>
      <c r="BM185" s="68" t="s">
        <v>423</v>
      </c>
    </row>
    <row r="186" spans="2:51" s="6" customFormat="1" ht="15.75" customHeight="1">
      <c r="B186" s="109"/>
      <c r="E186" s="110"/>
      <c r="F186" s="258" t="s">
        <v>424</v>
      </c>
      <c r="G186" s="259"/>
      <c r="H186" s="259"/>
      <c r="I186" s="259"/>
      <c r="K186" s="112">
        <v>30.9</v>
      </c>
      <c r="S186" s="109"/>
      <c r="T186" s="113"/>
      <c r="AA186" s="114"/>
      <c r="AT186" s="111" t="s">
        <v>160</v>
      </c>
      <c r="AU186" s="111" t="s">
        <v>74</v>
      </c>
      <c r="AV186" s="111" t="s">
        <v>74</v>
      </c>
      <c r="AW186" s="111" t="s">
        <v>113</v>
      </c>
      <c r="AX186" s="111" t="s">
        <v>16</v>
      </c>
      <c r="AY186" s="111" t="s">
        <v>142</v>
      </c>
    </row>
    <row r="187" spans="2:65" s="6" customFormat="1" ht="63" customHeight="1">
      <c r="B187" s="17"/>
      <c r="C187" s="99" t="s">
        <v>425</v>
      </c>
      <c r="D187" s="99" t="s">
        <v>143</v>
      </c>
      <c r="E187" s="100" t="s">
        <v>426</v>
      </c>
      <c r="F187" s="260" t="s">
        <v>427</v>
      </c>
      <c r="G187" s="257"/>
      <c r="H187" s="257"/>
      <c r="I187" s="257"/>
      <c r="J187" s="102" t="s">
        <v>235</v>
      </c>
      <c r="K187" s="103">
        <v>3</v>
      </c>
      <c r="L187" s="261"/>
      <c r="M187" s="257"/>
      <c r="N187" s="261">
        <f>ROUND($L$187*$K$187,2)</f>
        <v>0</v>
      </c>
      <c r="O187" s="257"/>
      <c r="P187" s="257"/>
      <c r="Q187" s="257"/>
      <c r="R187" s="101" t="s">
        <v>147</v>
      </c>
      <c r="S187" s="17"/>
      <c r="T187" s="104"/>
      <c r="U187" s="105" t="s">
        <v>36</v>
      </c>
      <c r="X187" s="106">
        <v>0</v>
      </c>
      <c r="Y187" s="106">
        <f>$X$187*$K$187</f>
        <v>0</v>
      </c>
      <c r="Z187" s="106">
        <v>0.082</v>
      </c>
      <c r="AA187" s="107">
        <f>$Z$187*$K$187</f>
        <v>0.246</v>
      </c>
      <c r="AR187" s="68" t="s">
        <v>148</v>
      </c>
      <c r="AT187" s="68" t="s">
        <v>143</v>
      </c>
      <c r="AU187" s="68" t="s">
        <v>74</v>
      </c>
      <c r="AY187" s="6" t="s">
        <v>142</v>
      </c>
      <c r="BE187" s="108">
        <f>IF($U$187="základní",$N$187,0)</f>
        <v>0</v>
      </c>
      <c r="BF187" s="108">
        <f>IF($U$187="snížená",$N$187,0)</f>
        <v>0</v>
      </c>
      <c r="BG187" s="108">
        <f>IF($U$187="zákl. přenesená",$N$187,0)</f>
        <v>0</v>
      </c>
      <c r="BH187" s="108">
        <f>IF($U$187="sníž. přenesená",$N$187,0)</f>
        <v>0</v>
      </c>
      <c r="BI187" s="108">
        <f>IF($U$187="nulová",$N$187,0)</f>
        <v>0</v>
      </c>
      <c r="BJ187" s="68" t="s">
        <v>16</v>
      </c>
      <c r="BK187" s="108">
        <f>ROUND($L$187*$K$187,2)</f>
        <v>0</v>
      </c>
      <c r="BL187" s="68" t="s">
        <v>148</v>
      </c>
      <c r="BM187" s="68" t="s">
        <v>428</v>
      </c>
    </row>
    <row r="188" spans="2:65" s="6" customFormat="1" ht="51" customHeight="1">
      <c r="B188" s="17"/>
      <c r="C188" s="102" t="s">
        <v>148</v>
      </c>
      <c r="D188" s="102" t="s">
        <v>143</v>
      </c>
      <c r="E188" s="100" t="s">
        <v>429</v>
      </c>
      <c r="F188" s="260" t="s">
        <v>430</v>
      </c>
      <c r="G188" s="257"/>
      <c r="H188" s="257"/>
      <c r="I188" s="257"/>
      <c r="J188" s="102" t="s">
        <v>235</v>
      </c>
      <c r="K188" s="103">
        <v>4</v>
      </c>
      <c r="L188" s="261"/>
      <c r="M188" s="257"/>
      <c r="N188" s="261">
        <f>ROUND($L$188*$K$188,2)</f>
        <v>0</v>
      </c>
      <c r="O188" s="257"/>
      <c r="P188" s="257"/>
      <c r="Q188" s="257"/>
      <c r="R188" s="101" t="s">
        <v>147</v>
      </c>
      <c r="S188" s="17"/>
      <c r="T188" s="104"/>
      <c r="U188" s="105" t="s">
        <v>36</v>
      </c>
      <c r="X188" s="106">
        <v>0</v>
      </c>
      <c r="Y188" s="106">
        <f>$X$188*$K$188</f>
        <v>0</v>
      </c>
      <c r="Z188" s="106">
        <v>0.004</v>
      </c>
      <c r="AA188" s="107">
        <f>$Z$188*$K$188</f>
        <v>0.016</v>
      </c>
      <c r="AR188" s="68" t="s">
        <v>148</v>
      </c>
      <c r="AT188" s="68" t="s">
        <v>143</v>
      </c>
      <c r="AU188" s="68" t="s">
        <v>74</v>
      </c>
      <c r="AY188" s="68" t="s">
        <v>142</v>
      </c>
      <c r="BE188" s="108">
        <f>IF($U$188="základní",$N$188,0)</f>
        <v>0</v>
      </c>
      <c r="BF188" s="108">
        <f>IF($U$188="snížená",$N$188,0)</f>
        <v>0</v>
      </c>
      <c r="BG188" s="108">
        <f>IF($U$188="zákl. přenesená",$N$188,0)</f>
        <v>0</v>
      </c>
      <c r="BH188" s="108">
        <f>IF($U$188="sníž. přenesená",$N$188,0)</f>
        <v>0</v>
      </c>
      <c r="BI188" s="108">
        <f>IF($U$188="nulová",$N$188,0)</f>
        <v>0</v>
      </c>
      <c r="BJ188" s="68" t="s">
        <v>16</v>
      </c>
      <c r="BK188" s="108">
        <f>ROUND($L$188*$K$188,2)</f>
        <v>0</v>
      </c>
      <c r="BL188" s="68" t="s">
        <v>148</v>
      </c>
      <c r="BM188" s="68" t="s">
        <v>431</v>
      </c>
    </row>
    <row r="189" spans="2:65" s="6" customFormat="1" ht="51" customHeight="1">
      <c r="B189" s="17"/>
      <c r="C189" s="102" t="s">
        <v>432</v>
      </c>
      <c r="D189" s="102" t="s">
        <v>143</v>
      </c>
      <c r="E189" s="100" t="s">
        <v>433</v>
      </c>
      <c r="F189" s="260" t="s">
        <v>434</v>
      </c>
      <c r="G189" s="257"/>
      <c r="H189" s="257"/>
      <c r="I189" s="257"/>
      <c r="J189" s="102" t="s">
        <v>235</v>
      </c>
      <c r="K189" s="103">
        <v>3</v>
      </c>
      <c r="L189" s="261"/>
      <c r="M189" s="257"/>
      <c r="N189" s="261">
        <f>ROUND($L$189*$K$189,2)</f>
        <v>0</v>
      </c>
      <c r="O189" s="257"/>
      <c r="P189" s="257"/>
      <c r="Q189" s="257"/>
      <c r="R189" s="101" t="s">
        <v>147</v>
      </c>
      <c r="S189" s="17"/>
      <c r="T189" s="104"/>
      <c r="U189" s="105" t="s">
        <v>36</v>
      </c>
      <c r="X189" s="106">
        <v>0</v>
      </c>
      <c r="Y189" s="106">
        <f>$X$189*$K$189</f>
        <v>0</v>
      </c>
      <c r="Z189" s="106">
        <v>0.005</v>
      </c>
      <c r="AA189" s="107">
        <f>$Z$189*$K$189</f>
        <v>0.015</v>
      </c>
      <c r="AR189" s="68" t="s">
        <v>148</v>
      </c>
      <c r="AT189" s="68" t="s">
        <v>143</v>
      </c>
      <c r="AU189" s="68" t="s">
        <v>74</v>
      </c>
      <c r="AY189" s="68" t="s">
        <v>142</v>
      </c>
      <c r="BE189" s="108">
        <f>IF($U$189="základní",$N$189,0)</f>
        <v>0</v>
      </c>
      <c r="BF189" s="108">
        <f>IF($U$189="snížená",$N$189,0)</f>
        <v>0</v>
      </c>
      <c r="BG189" s="108">
        <f>IF($U$189="zákl. přenesená",$N$189,0)</f>
        <v>0</v>
      </c>
      <c r="BH189" s="108">
        <f>IF($U$189="sníž. přenesená",$N$189,0)</f>
        <v>0</v>
      </c>
      <c r="BI189" s="108">
        <f>IF($U$189="nulová",$N$189,0)</f>
        <v>0</v>
      </c>
      <c r="BJ189" s="68" t="s">
        <v>16</v>
      </c>
      <c r="BK189" s="108">
        <f>ROUND($L$189*$K$189,2)</f>
        <v>0</v>
      </c>
      <c r="BL189" s="68" t="s">
        <v>148</v>
      </c>
      <c r="BM189" s="68" t="s">
        <v>435</v>
      </c>
    </row>
    <row r="190" spans="2:65" s="6" customFormat="1" ht="27" customHeight="1">
      <c r="B190" s="17"/>
      <c r="C190" s="102" t="s">
        <v>16</v>
      </c>
      <c r="D190" s="102" t="s">
        <v>143</v>
      </c>
      <c r="E190" s="100" t="s">
        <v>436</v>
      </c>
      <c r="F190" s="260" t="s">
        <v>437</v>
      </c>
      <c r="G190" s="257"/>
      <c r="H190" s="257"/>
      <c r="I190" s="257"/>
      <c r="J190" s="102" t="s">
        <v>157</v>
      </c>
      <c r="K190" s="103">
        <v>36.17</v>
      </c>
      <c r="L190" s="261"/>
      <c r="M190" s="257"/>
      <c r="N190" s="261">
        <f>ROUND($L$190*$K$190,2)</f>
        <v>0</v>
      </c>
      <c r="O190" s="257"/>
      <c r="P190" s="257"/>
      <c r="Q190" s="257"/>
      <c r="R190" s="101" t="s">
        <v>147</v>
      </c>
      <c r="S190" s="17"/>
      <c r="T190" s="104"/>
      <c r="U190" s="105" t="s">
        <v>36</v>
      </c>
      <c r="X190" s="106">
        <v>8E-05</v>
      </c>
      <c r="Y190" s="106">
        <f>$X$190*$K$190</f>
        <v>0.0028936000000000005</v>
      </c>
      <c r="Z190" s="106">
        <v>0.018</v>
      </c>
      <c r="AA190" s="107">
        <f>$Z$190*$K$190</f>
        <v>0.65106</v>
      </c>
      <c r="AR190" s="68" t="s">
        <v>148</v>
      </c>
      <c r="AT190" s="68" t="s">
        <v>143</v>
      </c>
      <c r="AU190" s="68" t="s">
        <v>74</v>
      </c>
      <c r="AY190" s="68" t="s">
        <v>142</v>
      </c>
      <c r="BE190" s="108">
        <f>IF($U$190="základní",$N$190,0)</f>
        <v>0</v>
      </c>
      <c r="BF190" s="108">
        <f>IF($U$190="snížená",$N$190,0)</f>
        <v>0</v>
      </c>
      <c r="BG190" s="108">
        <f>IF($U$190="zákl. přenesená",$N$190,0)</f>
        <v>0</v>
      </c>
      <c r="BH190" s="108">
        <f>IF($U$190="sníž. přenesená",$N$190,0)</f>
        <v>0</v>
      </c>
      <c r="BI190" s="108">
        <f>IF($U$190="nulová",$N$190,0)</f>
        <v>0</v>
      </c>
      <c r="BJ190" s="68" t="s">
        <v>16</v>
      </c>
      <c r="BK190" s="108">
        <f>ROUND($L$190*$K$190,2)</f>
        <v>0</v>
      </c>
      <c r="BL190" s="68" t="s">
        <v>148</v>
      </c>
      <c r="BM190" s="68" t="s">
        <v>438</v>
      </c>
    </row>
    <row r="191" spans="2:51" s="6" customFormat="1" ht="15.75" customHeight="1">
      <c r="B191" s="109"/>
      <c r="E191" s="110"/>
      <c r="F191" s="258" t="s">
        <v>439</v>
      </c>
      <c r="G191" s="259"/>
      <c r="H191" s="259"/>
      <c r="I191" s="259"/>
      <c r="K191" s="112">
        <v>36.17</v>
      </c>
      <c r="S191" s="109"/>
      <c r="T191" s="113"/>
      <c r="AA191" s="114"/>
      <c r="AT191" s="111" t="s">
        <v>160</v>
      </c>
      <c r="AU191" s="111" t="s">
        <v>74</v>
      </c>
      <c r="AV191" s="111" t="s">
        <v>74</v>
      </c>
      <c r="AW191" s="111" t="s">
        <v>113</v>
      </c>
      <c r="AX191" s="111" t="s">
        <v>16</v>
      </c>
      <c r="AY191" s="111" t="s">
        <v>142</v>
      </c>
    </row>
    <row r="192" spans="2:63" s="90" customFormat="1" ht="23.25" customHeight="1">
      <c r="B192" s="91"/>
      <c r="D192" s="98" t="s">
        <v>122</v>
      </c>
      <c r="N192" s="250">
        <f>$BK$192</f>
        <v>0</v>
      </c>
      <c r="O192" s="249"/>
      <c r="P192" s="249"/>
      <c r="Q192" s="249"/>
      <c r="S192" s="91"/>
      <c r="T192" s="94"/>
      <c r="W192" s="95">
        <f>SUM($W$193:$W$196)</f>
        <v>0</v>
      </c>
      <c r="Y192" s="95">
        <f>SUM($Y$193:$Y$196)</f>
        <v>0</v>
      </c>
      <c r="AA192" s="96">
        <f>SUM($AA$193:$AA$196)</f>
        <v>0</v>
      </c>
      <c r="AR192" s="93" t="s">
        <v>16</v>
      </c>
      <c r="AT192" s="93" t="s">
        <v>65</v>
      </c>
      <c r="AU192" s="93" t="s">
        <v>74</v>
      </c>
      <c r="AY192" s="93" t="s">
        <v>142</v>
      </c>
      <c r="BK192" s="97">
        <f>SUM($BK$193:$BK$196)</f>
        <v>0</v>
      </c>
    </row>
    <row r="193" spans="2:65" s="6" customFormat="1" ht="27" customHeight="1">
      <c r="B193" s="17"/>
      <c r="C193" s="99" t="s">
        <v>440</v>
      </c>
      <c r="D193" s="99" t="s">
        <v>143</v>
      </c>
      <c r="E193" s="100" t="s">
        <v>441</v>
      </c>
      <c r="F193" s="260" t="s">
        <v>442</v>
      </c>
      <c r="G193" s="257"/>
      <c r="H193" s="257"/>
      <c r="I193" s="257"/>
      <c r="J193" s="102" t="s">
        <v>194</v>
      </c>
      <c r="K193" s="103">
        <v>71.583</v>
      </c>
      <c r="L193" s="261"/>
      <c r="M193" s="257"/>
      <c r="N193" s="261">
        <f>ROUND($L$193*$K$193,2)</f>
        <v>0</v>
      </c>
      <c r="O193" s="257"/>
      <c r="P193" s="257"/>
      <c r="Q193" s="257"/>
      <c r="R193" s="101" t="s">
        <v>147</v>
      </c>
      <c r="S193" s="17"/>
      <c r="T193" s="104"/>
      <c r="U193" s="105" t="s">
        <v>36</v>
      </c>
      <c r="X193" s="106">
        <v>0</v>
      </c>
      <c r="Y193" s="106">
        <f>$X$193*$K$193</f>
        <v>0</v>
      </c>
      <c r="Z193" s="106">
        <v>0</v>
      </c>
      <c r="AA193" s="107">
        <f>$Z$193*$K$193</f>
        <v>0</v>
      </c>
      <c r="AR193" s="68" t="s">
        <v>148</v>
      </c>
      <c r="AT193" s="68" t="s">
        <v>143</v>
      </c>
      <c r="AU193" s="68" t="s">
        <v>154</v>
      </c>
      <c r="AY193" s="6" t="s">
        <v>142</v>
      </c>
      <c r="BE193" s="108">
        <f>IF($U$193="základní",$N$193,0)</f>
        <v>0</v>
      </c>
      <c r="BF193" s="108">
        <f>IF($U$193="snížená",$N$193,0)</f>
        <v>0</v>
      </c>
      <c r="BG193" s="108">
        <f>IF($U$193="zákl. přenesená",$N$193,0)</f>
        <v>0</v>
      </c>
      <c r="BH193" s="108">
        <f>IF($U$193="sníž. přenesená",$N$193,0)</f>
        <v>0</v>
      </c>
      <c r="BI193" s="108">
        <f>IF($U$193="nulová",$N$193,0)</f>
        <v>0</v>
      </c>
      <c r="BJ193" s="68" t="s">
        <v>16</v>
      </c>
      <c r="BK193" s="108">
        <f>ROUND($L$193*$K$193,2)</f>
        <v>0</v>
      </c>
      <c r="BL193" s="68" t="s">
        <v>148</v>
      </c>
      <c r="BM193" s="68" t="s">
        <v>443</v>
      </c>
    </row>
    <row r="194" spans="2:65" s="6" customFormat="1" ht="39" customHeight="1">
      <c r="B194" s="17"/>
      <c r="C194" s="102" t="s">
        <v>444</v>
      </c>
      <c r="D194" s="102" t="s">
        <v>143</v>
      </c>
      <c r="E194" s="100" t="s">
        <v>445</v>
      </c>
      <c r="F194" s="260" t="s">
        <v>446</v>
      </c>
      <c r="G194" s="257"/>
      <c r="H194" s="257"/>
      <c r="I194" s="257"/>
      <c r="J194" s="102" t="s">
        <v>194</v>
      </c>
      <c r="K194" s="103">
        <v>71.583</v>
      </c>
      <c r="L194" s="261"/>
      <c r="M194" s="257"/>
      <c r="N194" s="261">
        <f>ROUND($L$194*$K$194,2)</f>
        <v>0</v>
      </c>
      <c r="O194" s="257"/>
      <c r="P194" s="257"/>
      <c r="Q194" s="257"/>
      <c r="R194" s="101" t="s">
        <v>147</v>
      </c>
      <c r="S194" s="17"/>
      <c r="T194" s="104"/>
      <c r="U194" s="105" t="s">
        <v>36</v>
      </c>
      <c r="X194" s="106">
        <v>0</v>
      </c>
      <c r="Y194" s="106">
        <f>$X$194*$K$194</f>
        <v>0</v>
      </c>
      <c r="Z194" s="106">
        <v>0</v>
      </c>
      <c r="AA194" s="107">
        <f>$Z$194*$K$194</f>
        <v>0</v>
      </c>
      <c r="AR194" s="68" t="s">
        <v>148</v>
      </c>
      <c r="AT194" s="68" t="s">
        <v>143</v>
      </c>
      <c r="AU194" s="68" t="s">
        <v>154</v>
      </c>
      <c r="AY194" s="68" t="s">
        <v>142</v>
      </c>
      <c r="BE194" s="108">
        <f>IF($U$194="základní",$N$194,0)</f>
        <v>0</v>
      </c>
      <c r="BF194" s="108">
        <f>IF($U$194="snížená",$N$194,0)</f>
        <v>0</v>
      </c>
      <c r="BG194" s="108">
        <f>IF($U$194="zákl. přenesená",$N$194,0)</f>
        <v>0</v>
      </c>
      <c r="BH194" s="108">
        <f>IF($U$194="sníž. přenesená",$N$194,0)</f>
        <v>0</v>
      </c>
      <c r="BI194" s="108">
        <f>IF($U$194="nulová",$N$194,0)</f>
        <v>0</v>
      </c>
      <c r="BJ194" s="68" t="s">
        <v>16</v>
      </c>
      <c r="BK194" s="108">
        <f>ROUND($L$194*$K$194,2)</f>
        <v>0</v>
      </c>
      <c r="BL194" s="68" t="s">
        <v>148</v>
      </c>
      <c r="BM194" s="68" t="s">
        <v>447</v>
      </c>
    </row>
    <row r="195" spans="2:65" s="6" customFormat="1" ht="27" customHeight="1">
      <c r="B195" s="17"/>
      <c r="C195" s="102" t="s">
        <v>448</v>
      </c>
      <c r="D195" s="102" t="s">
        <v>143</v>
      </c>
      <c r="E195" s="100" t="s">
        <v>449</v>
      </c>
      <c r="F195" s="260" t="s">
        <v>450</v>
      </c>
      <c r="G195" s="257"/>
      <c r="H195" s="257"/>
      <c r="I195" s="257"/>
      <c r="J195" s="102" t="s">
        <v>194</v>
      </c>
      <c r="K195" s="103">
        <v>71.583</v>
      </c>
      <c r="L195" s="261"/>
      <c r="M195" s="257"/>
      <c r="N195" s="261">
        <f>ROUND($L$195*$K$195,2)</f>
        <v>0</v>
      </c>
      <c r="O195" s="257"/>
      <c r="P195" s="257"/>
      <c r="Q195" s="257"/>
      <c r="R195" s="101" t="s">
        <v>147</v>
      </c>
      <c r="S195" s="17"/>
      <c r="T195" s="104"/>
      <c r="U195" s="105" t="s">
        <v>36</v>
      </c>
      <c r="X195" s="106">
        <v>0</v>
      </c>
      <c r="Y195" s="106">
        <f>$X$195*$K$195</f>
        <v>0</v>
      </c>
      <c r="Z195" s="106">
        <v>0</v>
      </c>
      <c r="AA195" s="107">
        <f>$Z$195*$K$195</f>
        <v>0</v>
      </c>
      <c r="AR195" s="68" t="s">
        <v>148</v>
      </c>
      <c r="AT195" s="68" t="s">
        <v>143</v>
      </c>
      <c r="AU195" s="68" t="s">
        <v>154</v>
      </c>
      <c r="AY195" s="68" t="s">
        <v>142</v>
      </c>
      <c r="BE195" s="108">
        <f>IF($U$195="základní",$N$195,0)</f>
        <v>0</v>
      </c>
      <c r="BF195" s="108">
        <f>IF($U$195="snížená",$N$195,0)</f>
        <v>0</v>
      </c>
      <c r="BG195" s="108">
        <f>IF($U$195="zákl. přenesená",$N$195,0)</f>
        <v>0</v>
      </c>
      <c r="BH195" s="108">
        <f>IF($U$195="sníž. přenesená",$N$195,0)</f>
        <v>0</v>
      </c>
      <c r="BI195" s="108">
        <f>IF($U$195="nulová",$N$195,0)</f>
        <v>0</v>
      </c>
      <c r="BJ195" s="68" t="s">
        <v>16</v>
      </c>
      <c r="BK195" s="108">
        <f>ROUND($L$195*$K$195,2)</f>
        <v>0</v>
      </c>
      <c r="BL195" s="68" t="s">
        <v>148</v>
      </c>
      <c r="BM195" s="68" t="s">
        <v>451</v>
      </c>
    </row>
    <row r="196" spans="2:65" s="6" customFormat="1" ht="39" customHeight="1">
      <c r="B196" s="17"/>
      <c r="C196" s="102" t="s">
        <v>452</v>
      </c>
      <c r="D196" s="102" t="s">
        <v>143</v>
      </c>
      <c r="E196" s="100" t="s">
        <v>453</v>
      </c>
      <c r="F196" s="260" t="s">
        <v>454</v>
      </c>
      <c r="G196" s="257"/>
      <c r="H196" s="257"/>
      <c r="I196" s="257"/>
      <c r="J196" s="102" t="s">
        <v>194</v>
      </c>
      <c r="K196" s="103">
        <v>274.095</v>
      </c>
      <c r="L196" s="261"/>
      <c r="M196" s="257"/>
      <c r="N196" s="261">
        <f>ROUND($L$196*$K$196,2)</f>
        <v>0</v>
      </c>
      <c r="O196" s="257"/>
      <c r="P196" s="257"/>
      <c r="Q196" s="257"/>
      <c r="R196" s="101" t="s">
        <v>147</v>
      </c>
      <c r="S196" s="17"/>
      <c r="T196" s="104"/>
      <c r="U196" s="105" t="s">
        <v>36</v>
      </c>
      <c r="X196" s="106">
        <v>0</v>
      </c>
      <c r="Y196" s="106">
        <f>$X$196*$K$196</f>
        <v>0</v>
      </c>
      <c r="Z196" s="106">
        <v>0</v>
      </c>
      <c r="AA196" s="107">
        <f>$Z$196*$K$196</f>
        <v>0</v>
      </c>
      <c r="AR196" s="68" t="s">
        <v>148</v>
      </c>
      <c r="AT196" s="68" t="s">
        <v>143</v>
      </c>
      <c r="AU196" s="68" t="s">
        <v>154</v>
      </c>
      <c r="AY196" s="68" t="s">
        <v>142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8" t="s">
        <v>16</v>
      </c>
      <c r="BK196" s="108">
        <f>ROUND($L$196*$K$196,2)</f>
        <v>0</v>
      </c>
      <c r="BL196" s="68" t="s">
        <v>148</v>
      </c>
      <c r="BM196" s="68" t="s">
        <v>455</v>
      </c>
    </row>
    <row r="197" spans="2:63" s="90" customFormat="1" ht="37.5" customHeight="1">
      <c r="B197" s="91"/>
      <c r="D197" s="92" t="s">
        <v>123</v>
      </c>
      <c r="N197" s="248">
        <f>$BK$197</f>
        <v>0</v>
      </c>
      <c r="O197" s="249"/>
      <c r="P197" s="249"/>
      <c r="Q197" s="249"/>
      <c r="S197" s="91"/>
      <c r="T197" s="94"/>
      <c r="W197" s="95">
        <f>$W$198</f>
        <v>0</v>
      </c>
      <c r="Y197" s="95">
        <f>$Y$198</f>
        <v>0.043139</v>
      </c>
      <c r="AA197" s="96">
        <f>$AA$198</f>
        <v>0</v>
      </c>
      <c r="AR197" s="93" t="s">
        <v>74</v>
      </c>
      <c r="AT197" s="93" t="s">
        <v>65</v>
      </c>
      <c r="AU197" s="93" t="s">
        <v>66</v>
      </c>
      <c r="AY197" s="93" t="s">
        <v>142</v>
      </c>
      <c r="BK197" s="97">
        <f>$BK$198</f>
        <v>0</v>
      </c>
    </row>
    <row r="198" spans="2:63" s="90" customFormat="1" ht="21" customHeight="1">
      <c r="B198" s="91"/>
      <c r="D198" s="98" t="s">
        <v>124</v>
      </c>
      <c r="N198" s="250">
        <f>$BK$198</f>
        <v>0</v>
      </c>
      <c r="O198" s="249"/>
      <c r="P198" s="249"/>
      <c r="Q198" s="249"/>
      <c r="S198" s="91"/>
      <c r="T198" s="94"/>
      <c r="W198" s="95">
        <f>SUM($W$199:$W$208)</f>
        <v>0</v>
      </c>
      <c r="Y198" s="95">
        <f>SUM($Y$199:$Y$208)</f>
        <v>0.043139</v>
      </c>
      <c r="AA198" s="96">
        <f>SUM($AA$199:$AA$208)</f>
        <v>0</v>
      </c>
      <c r="AR198" s="93" t="s">
        <v>74</v>
      </c>
      <c r="AT198" s="93" t="s">
        <v>65</v>
      </c>
      <c r="AU198" s="93" t="s">
        <v>16</v>
      </c>
      <c r="AY198" s="93" t="s">
        <v>142</v>
      </c>
      <c r="BK198" s="97">
        <f>SUM($BK$199:$BK$208)</f>
        <v>0</v>
      </c>
    </row>
    <row r="199" spans="2:65" s="6" customFormat="1" ht="27" customHeight="1">
      <c r="B199" s="17"/>
      <c r="C199" s="102" t="s">
        <v>456</v>
      </c>
      <c r="D199" s="102" t="s">
        <v>143</v>
      </c>
      <c r="E199" s="100" t="s">
        <v>457</v>
      </c>
      <c r="F199" s="260" t="s">
        <v>458</v>
      </c>
      <c r="G199" s="257"/>
      <c r="H199" s="257"/>
      <c r="I199" s="257"/>
      <c r="J199" s="102" t="s">
        <v>157</v>
      </c>
      <c r="K199" s="103">
        <v>7.6</v>
      </c>
      <c r="L199" s="261"/>
      <c r="M199" s="257"/>
      <c r="N199" s="261">
        <f>ROUND($L$199*$K$199,2)</f>
        <v>0</v>
      </c>
      <c r="O199" s="257"/>
      <c r="P199" s="257"/>
      <c r="Q199" s="257"/>
      <c r="R199" s="101" t="s">
        <v>147</v>
      </c>
      <c r="S199" s="17"/>
      <c r="T199" s="104"/>
      <c r="U199" s="105" t="s">
        <v>36</v>
      </c>
      <c r="X199" s="106">
        <v>0.00017</v>
      </c>
      <c r="Y199" s="106">
        <f>$X$199*$K$199</f>
        <v>0.001292</v>
      </c>
      <c r="Z199" s="106">
        <v>0</v>
      </c>
      <c r="AA199" s="107">
        <f>$Z$199*$K$199</f>
        <v>0</v>
      </c>
      <c r="AR199" s="68" t="s">
        <v>326</v>
      </c>
      <c r="AT199" s="68" t="s">
        <v>143</v>
      </c>
      <c r="AU199" s="68" t="s">
        <v>74</v>
      </c>
      <c r="AY199" s="68" t="s">
        <v>142</v>
      </c>
      <c r="BE199" s="108">
        <f>IF($U$199="základní",$N$199,0)</f>
        <v>0</v>
      </c>
      <c r="BF199" s="108">
        <f>IF($U$199="snížená",$N$199,0)</f>
        <v>0</v>
      </c>
      <c r="BG199" s="108">
        <f>IF($U$199="zákl. přenesená",$N$199,0)</f>
        <v>0</v>
      </c>
      <c r="BH199" s="108">
        <f>IF($U$199="sníž. přenesená",$N$199,0)</f>
        <v>0</v>
      </c>
      <c r="BI199" s="108">
        <f>IF($U$199="nulová",$N$199,0)</f>
        <v>0</v>
      </c>
      <c r="BJ199" s="68" t="s">
        <v>16</v>
      </c>
      <c r="BK199" s="108">
        <f>ROUND($L$199*$K$199,2)</f>
        <v>0</v>
      </c>
      <c r="BL199" s="68" t="s">
        <v>326</v>
      </c>
      <c r="BM199" s="68" t="s">
        <v>459</v>
      </c>
    </row>
    <row r="200" spans="2:51" s="6" customFormat="1" ht="15.75" customHeight="1">
      <c r="B200" s="109"/>
      <c r="E200" s="110"/>
      <c r="F200" s="258" t="s">
        <v>460</v>
      </c>
      <c r="G200" s="259"/>
      <c r="H200" s="259"/>
      <c r="I200" s="259"/>
      <c r="K200" s="112">
        <v>7.6</v>
      </c>
      <c r="S200" s="109"/>
      <c r="T200" s="113"/>
      <c r="AA200" s="114"/>
      <c r="AT200" s="111" t="s">
        <v>160</v>
      </c>
      <c r="AU200" s="111" t="s">
        <v>74</v>
      </c>
      <c r="AV200" s="111" t="s">
        <v>74</v>
      </c>
      <c r="AW200" s="111" t="s">
        <v>113</v>
      </c>
      <c r="AX200" s="111" t="s">
        <v>16</v>
      </c>
      <c r="AY200" s="111" t="s">
        <v>142</v>
      </c>
    </row>
    <row r="201" spans="2:65" s="6" customFormat="1" ht="63" customHeight="1">
      <c r="B201" s="17"/>
      <c r="C201" s="123" t="s">
        <v>461</v>
      </c>
      <c r="D201" s="123" t="s">
        <v>202</v>
      </c>
      <c r="E201" s="116" t="s">
        <v>462</v>
      </c>
      <c r="F201" s="254" t="s">
        <v>463</v>
      </c>
      <c r="G201" s="255"/>
      <c r="H201" s="255"/>
      <c r="I201" s="255"/>
      <c r="J201" s="115" t="s">
        <v>157</v>
      </c>
      <c r="K201" s="117">
        <v>7.6</v>
      </c>
      <c r="L201" s="256"/>
      <c r="M201" s="255"/>
      <c r="N201" s="256">
        <f>ROUND($L$201*$K$201,2)</f>
        <v>0</v>
      </c>
      <c r="O201" s="257"/>
      <c r="P201" s="257"/>
      <c r="Q201" s="257"/>
      <c r="R201" s="101" t="s">
        <v>147</v>
      </c>
      <c r="S201" s="17"/>
      <c r="T201" s="104"/>
      <c r="U201" s="105" t="s">
        <v>36</v>
      </c>
      <c r="X201" s="106">
        <v>0.00377</v>
      </c>
      <c r="Y201" s="106">
        <f>$X$201*$K$201</f>
        <v>0.028651999999999997</v>
      </c>
      <c r="Z201" s="106">
        <v>0</v>
      </c>
      <c r="AA201" s="107">
        <f>$Z$201*$K$201</f>
        <v>0</v>
      </c>
      <c r="AR201" s="68" t="s">
        <v>464</v>
      </c>
      <c r="AT201" s="68" t="s">
        <v>202</v>
      </c>
      <c r="AU201" s="68" t="s">
        <v>74</v>
      </c>
      <c r="AY201" s="6" t="s">
        <v>142</v>
      </c>
      <c r="BE201" s="108">
        <f>IF($U$201="základní",$N$201,0)</f>
        <v>0</v>
      </c>
      <c r="BF201" s="108">
        <f>IF($U$201="snížená",$N$201,0)</f>
        <v>0</v>
      </c>
      <c r="BG201" s="108">
        <f>IF($U$201="zákl. přenesená",$N$201,0)</f>
        <v>0</v>
      </c>
      <c r="BH201" s="108">
        <f>IF($U$201="sníž. přenesená",$N$201,0)</f>
        <v>0</v>
      </c>
      <c r="BI201" s="108">
        <f>IF($U$201="nulová",$N$201,0)</f>
        <v>0</v>
      </c>
      <c r="BJ201" s="68" t="s">
        <v>16</v>
      </c>
      <c r="BK201" s="108">
        <f>ROUND($L$201*$K$201,2)</f>
        <v>0</v>
      </c>
      <c r="BL201" s="68" t="s">
        <v>326</v>
      </c>
      <c r="BM201" s="68" t="s">
        <v>465</v>
      </c>
    </row>
    <row r="202" spans="2:47" s="6" customFormat="1" ht="27" customHeight="1">
      <c r="B202" s="17"/>
      <c r="F202" s="252" t="s">
        <v>466</v>
      </c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17"/>
      <c r="T202" s="41"/>
      <c r="AA202" s="42"/>
      <c r="AT202" s="6" t="s">
        <v>271</v>
      </c>
      <c r="AU202" s="6" t="s">
        <v>74</v>
      </c>
    </row>
    <row r="203" spans="2:51" s="6" customFormat="1" ht="15.75" customHeight="1">
      <c r="B203" s="109"/>
      <c r="E203" s="111"/>
      <c r="F203" s="258" t="s">
        <v>460</v>
      </c>
      <c r="G203" s="259"/>
      <c r="H203" s="259"/>
      <c r="I203" s="259"/>
      <c r="K203" s="112">
        <v>7.6</v>
      </c>
      <c r="S203" s="109"/>
      <c r="T203" s="113"/>
      <c r="AA203" s="114"/>
      <c r="AT203" s="111" t="s">
        <v>160</v>
      </c>
      <c r="AU203" s="111" t="s">
        <v>74</v>
      </c>
      <c r="AV203" s="111" t="s">
        <v>74</v>
      </c>
      <c r="AW203" s="111" t="s">
        <v>113</v>
      </c>
      <c r="AX203" s="111" t="s">
        <v>16</v>
      </c>
      <c r="AY203" s="111" t="s">
        <v>142</v>
      </c>
    </row>
    <row r="204" spans="2:65" s="6" customFormat="1" ht="39" customHeight="1">
      <c r="B204" s="17"/>
      <c r="C204" s="99" t="s">
        <v>467</v>
      </c>
      <c r="D204" s="99" t="s">
        <v>143</v>
      </c>
      <c r="E204" s="100" t="s">
        <v>468</v>
      </c>
      <c r="F204" s="260" t="s">
        <v>469</v>
      </c>
      <c r="G204" s="257"/>
      <c r="H204" s="257"/>
      <c r="I204" s="257"/>
      <c r="J204" s="102" t="s">
        <v>157</v>
      </c>
      <c r="K204" s="103">
        <v>3.5</v>
      </c>
      <c r="L204" s="261"/>
      <c r="M204" s="257"/>
      <c r="N204" s="261">
        <f>ROUND($L$204*$K$204,2)</f>
        <v>0</v>
      </c>
      <c r="O204" s="257"/>
      <c r="P204" s="257"/>
      <c r="Q204" s="257"/>
      <c r="R204" s="101" t="s">
        <v>147</v>
      </c>
      <c r="S204" s="17"/>
      <c r="T204" s="104"/>
      <c r="U204" s="105" t="s">
        <v>36</v>
      </c>
      <c r="X204" s="106">
        <v>0</v>
      </c>
      <c r="Y204" s="106">
        <f>$X$204*$K$204</f>
        <v>0</v>
      </c>
      <c r="Z204" s="106">
        <v>0</v>
      </c>
      <c r="AA204" s="107">
        <f>$Z$204*$K$204</f>
        <v>0</v>
      </c>
      <c r="AR204" s="68" t="s">
        <v>326</v>
      </c>
      <c r="AT204" s="68" t="s">
        <v>143</v>
      </c>
      <c r="AU204" s="68" t="s">
        <v>74</v>
      </c>
      <c r="AY204" s="6" t="s">
        <v>142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8" t="s">
        <v>16</v>
      </c>
      <c r="BK204" s="108">
        <f>ROUND($L$204*$K$204,2)</f>
        <v>0</v>
      </c>
      <c r="BL204" s="68" t="s">
        <v>326</v>
      </c>
      <c r="BM204" s="68" t="s">
        <v>470</v>
      </c>
    </row>
    <row r="205" spans="2:51" s="6" customFormat="1" ht="15.75" customHeight="1">
      <c r="B205" s="109"/>
      <c r="E205" s="110"/>
      <c r="F205" s="258" t="s">
        <v>471</v>
      </c>
      <c r="G205" s="259"/>
      <c r="H205" s="259"/>
      <c r="I205" s="259"/>
      <c r="K205" s="112">
        <v>3.5</v>
      </c>
      <c r="S205" s="109"/>
      <c r="T205" s="113"/>
      <c r="AA205" s="114"/>
      <c r="AT205" s="111" t="s">
        <v>160</v>
      </c>
      <c r="AU205" s="111" t="s">
        <v>74</v>
      </c>
      <c r="AV205" s="111" t="s">
        <v>74</v>
      </c>
      <c r="AW205" s="111" t="s">
        <v>113</v>
      </c>
      <c r="AX205" s="111" t="s">
        <v>16</v>
      </c>
      <c r="AY205" s="111" t="s">
        <v>142</v>
      </c>
    </row>
    <row r="206" spans="2:65" s="6" customFormat="1" ht="63" customHeight="1">
      <c r="B206" s="17"/>
      <c r="C206" s="123" t="s">
        <v>472</v>
      </c>
      <c r="D206" s="123" t="s">
        <v>202</v>
      </c>
      <c r="E206" s="116" t="s">
        <v>462</v>
      </c>
      <c r="F206" s="254" t="s">
        <v>463</v>
      </c>
      <c r="G206" s="255"/>
      <c r="H206" s="255"/>
      <c r="I206" s="255"/>
      <c r="J206" s="115" t="s">
        <v>157</v>
      </c>
      <c r="K206" s="117">
        <v>3.5</v>
      </c>
      <c r="L206" s="256"/>
      <c r="M206" s="255"/>
      <c r="N206" s="256">
        <f>ROUND($L$206*$K$206,2)</f>
        <v>0</v>
      </c>
      <c r="O206" s="257"/>
      <c r="P206" s="257"/>
      <c r="Q206" s="257"/>
      <c r="R206" s="101" t="s">
        <v>147</v>
      </c>
      <c r="S206" s="17"/>
      <c r="T206" s="104"/>
      <c r="U206" s="105" t="s">
        <v>36</v>
      </c>
      <c r="X206" s="106">
        <v>0.00377</v>
      </c>
      <c r="Y206" s="106">
        <f>$X$206*$K$206</f>
        <v>0.013195</v>
      </c>
      <c r="Z206" s="106">
        <v>0</v>
      </c>
      <c r="AA206" s="107">
        <f>$Z$206*$K$206</f>
        <v>0</v>
      </c>
      <c r="AR206" s="68" t="s">
        <v>464</v>
      </c>
      <c r="AT206" s="68" t="s">
        <v>202</v>
      </c>
      <c r="AU206" s="68" t="s">
        <v>74</v>
      </c>
      <c r="AY206" s="6" t="s">
        <v>142</v>
      </c>
      <c r="BE206" s="108">
        <f>IF($U$206="základní",$N$206,0)</f>
        <v>0</v>
      </c>
      <c r="BF206" s="108">
        <f>IF($U$206="snížená",$N$206,0)</f>
        <v>0</v>
      </c>
      <c r="BG206" s="108">
        <f>IF($U$206="zákl. přenesená",$N$206,0)</f>
        <v>0</v>
      </c>
      <c r="BH206" s="108">
        <f>IF($U$206="sníž. přenesená",$N$206,0)</f>
        <v>0</v>
      </c>
      <c r="BI206" s="108">
        <f>IF($U$206="nulová",$N$206,0)</f>
        <v>0</v>
      </c>
      <c r="BJ206" s="68" t="s">
        <v>16</v>
      </c>
      <c r="BK206" s="108">
        <f>ROUND($L$206*$K$206,2)</f>
        <v>0</v>
      </c>
      <c r="BL206" s="68" t="s">
        <v>326</v>
      </c>
      <c r="BM206" s="68" t="s">
        <v>473</v>
      </c>
    </row>
    <row r="207" spans="2:47" s="6" customFormat="1" ht="27" customHeight="1">
      <c r="B207" s="17"/>
      <c r="F207" s="252" t="s">
        <v>466</v>
      </c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17"/>
      <c r="T207" s="41"/>
      <c r="AA207" s="42"/>
      <c r="AT207" s="6" t="s">
        <v>271</v>
      </c>
      <c r="AU207" s="6" t="s">
        <v>74</v>
      </c>
    </row>
    <row r="208" spans="2:51" s="6" customFormat="1" ht="15.75" customHeight="1">
      <c r="B208" s="109"/>
      <c r="E208" s="111"/>
      <c r="F208" s="258" t="s">
        <v>474</v>
      </c>
      <c r="G208" s="259"/>
      <c r="H208" s="259"/>
      <c r="I208" s="259"/>
      <c r="K208" s="112">
        <v>3.5</v>
      </c>
      <c r="S208" s="109"/>
      <c r="T208" s="113"/>
      <c r="AA208" s="114"/>
      <c r="AT208" s="111" t="s">
        <v>160</v>
      </c>
      <c r="AU208" s="111" t="s">
        <v>74</v>
      </c>
      <c r="AV208" s="111" t="s">
        <v>74</v>
      </c>
      <c r="AW208" s="111" t="s">
        <v>113</v>
      </c>
      <c r="AX208" s="111" t="s">
        <v>16</v>
      </c>
      <c r="AY208" s="111" t="s">
        <v>142</v>
      </c>
    </row>
    <row r="209" spans="2:63" s="90" customFormat="1" ht="37.5" customHeight="1">
      <c r="B209" s="91"/>
      <c r="D209" s="92" t="s">
        <v>125</v>
      </c>
      <c r="N209" s="248">
        <f>$BK$209</f>
        <v>0</v>
      </c>
      <c r="O209" s="249"/>
      <c r="P209" s="249"/>
      <c r="Q209" s="249"/>
      <c r="S209" s="91"/>
      <c r="T209" s="94"/>
      <c r="W209" s="95">
        <f>$W$210</f>
        <v>0</v>
      </c>
      <c r="Y209" s="95">
        <f>$Y$210</f>
        <v>0</v>
      </c>
      <c r="AA209" s="96">
        <f>$AA$210</f>
        <v>0</v>
      </c>
      <c r="AR209" s="93" t="s">
        <v>432</v>
      </c>
      <c r="AT209" s="93" t="s">
        <v>65</v>
      </c>
      <c r="AU209" s="93" t="s">
        <v>66</v>
      </c>
      <c r="AY209" s="93" t="s">
        <v>142</v>
      </c>
      <c r="BK209" s="97">
        <f>$BK$210</f>
        <v>0</v>
      </c>
    </row>
    <row r="210" spans="2:63" s="90" customFormat="1" ht="21" customHeight="1">
      <c r="B210" s="91"/>
      <c r="D210" s="98" t="s">
        <v>126</v>
      </c>
      <c r="N210" s="250">
        <f>$BK$210</f>
        <v>0</v>
      </c>
      <c r="O210" s="249"/>
      <c r="P210" s="249"/>
      <c r="Q210" s="249"/>
      <c r="S210" s="91"/>
      <c r="T210" s="94"/>
      <c r="W210" s="95">
        <f>SUM($W$211:$W$212)</f>
        <v>0</v>
      </c>
      <c r="Y210" s="95">
        <f>SUM($Y$211:$Y$212)</f>
        <v>0</v>
      </c>
      <c r="AA210" s="96">
        <f>SUM($AA$211:$AA$212)</f>
        <v>0</v>
      </c>
      <c r="AR210" s="93" t="s">
        <v>432</v>
      </c>
      <c r="AT210" s="93" t="s">
        <v>65</v>
      </c>
      <c r="AU210" s="93" t="s">
        <v>16</v>
      </c>
      <c r="AY210" s="93" t="s">
        <v>142</v>
      </c>
      <c r="BK210" s="97">
        <f>SUM($BK$211:$BK$212)</f>
        <v>0</v>
      </c>
    </row>
    <row r="211" spans="2:65" s="6" customFormat="1" ht="51" customHeight="1">
      <c r="B211" s="17"/>
      <c r="C211" s="99" t="s">
        <v>475</v>
      </c>
      <c r="D211" s="99" t="s">
        <v>143</v>
      </c>
      <c r="E211" s="100" t="s">
        <v>476</v>
      </c>
      <c r="F211" s="260" t="s">
        <v>477</v>
      </c>
      <c r="G211" s="257"/>
      <c r="H211" s="257"/>
      <c r="I211" s="257"/>
      <c r="J211" s="102" t="s">
        <v>478</v>
      </c>
      <c r="K211" s="103">
        <v>1</v>
      </c>
      <c r="L211" s="261"/>
      <c r="M211" s="257"/>
      <c r="N211" s="261">
        <f>ROUND($L$211*$K$211,2)</f>
        <v>0</v>
      </c>
      <c r="O211" s="257"/>
      <c r="P211" s="257"/>
      <c r="Q211" s="257"/>
      <c r="R211" s="101" t="s">
        <v>147</v>
      </c>
      <c r="S211" s="17"/>
      <c r="T211" s="104"/>
      <c r="U211" s="105" t="s">
        <v>36</v>
      </c>
      <c r="X211" s="106">
        <v>0</v>
      </c>
      <c r="Y211" s="106">
        <f>$X$211*$K$211</f>
        <v>0</v>
      </c>
      <c r="Z211" s="106">
        <v>0</v>
      </c>
      <c r="AA211" s="107">
        <f>$Z$211*$K$211</f>
        <v>0</v>
      </c>
      <c r="AR211" s="68" t="s">
        <v>479</v>
      </c>
      <c r="AT211" s="68" t="s">
        <v>143</v>
      </c>
      <c r="AU211" s="68" t="s">
        <v>74</v>
      </c>
      <c r="AY211" s="6" t="s">
        <v>142</v>
      </c>
      <c r="BE211" s="108">
        <f>IF($U$211="základní",$N$211,0)</f>
        <v>0</v>
      </c>
      <c r="BF211" s="108">
        <f>IF($U$211="snížená",$N$211,0)</f>
        <v>0</v>
      </c>
      <c r="BG211" s="108">
        <f>IF($U$211="zákl. přenesená",$N$211,0)</f>
        <v>0</v>
      </c>
      <c r="BH211" s="108">
        <f>IF($U$211="sníž. přenesená",$N$211,0)</f>
        <v>0</v>
      </c>
      <c r="BI211" s="108">
        <f>IF($U$211="nulová",$N$211,0)</f>
        <v>0</v>
      </c>
      <c r="BJ211" s="68" t="s">
        <v>16</v>
      </c>
      <c r="BK211" s="108">
        <f>ROUND($L$211*$K$211,2)</f>
        <v>0</v>
      </c>
      <c r="BL211" s="68" t="s">
        <v>479</v>
      </c>
      <c r="BM211" s="68" t="s">
        <v>480</v>
      </c>
    </row>
    <row r="212" spans="2:47" s="6" customFormat="1" ht="27" customHeight="1">
      <c r="B212" s="17"/>
      <c r="F212" s="252" t="s">
        <v>481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17"/>
      <c r="T212" s="124"/>
      <c r="U212" s="125"/>
      <c r="V212" s="125"/>
      <c r="W212" s="125"/>
      <c r="X212" s="125"/>
      <c r="Y212" s="125"/>
      <c r="Z212" s="125"/>
      <c r="AA212" s="126"/>
      <c r="AT212" s="6" t="s">
        <v>271</v>
      </c>
      <c r="AU212" s="6" t="s">
        <v>74</v>
      </c>
    </row>
    <row r="213" spans="2:19" s="6" customFormat="1" ht="7.5" customHeight="1">
      <c r="B213" s="3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17"/>
    </row>
    <row r="214" s="2" customFormat="1" ht="14.25" customHeight="1"/>
  </sheetData>
  <sheetProtection/>
  <mergeCells count="33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C71:R71"/>
    <mergeCell ref="F73:Q73"/>
    <mergeCell ref="F74:Q74"/>
    <mergeCell ref="M76:P76"/>
    <mergeCell ref="M78:Q78"/>
    <mergeCell ref="F81:I81"/>
    <mergeCell ref="L81:M81"/>
    <mergeCell ref="N81:Q81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F89:I89"/>
    <mergeCell ref="L89:M89"/>
    <mergeCell ref="N89:Q89"/>
    <mergeCell ref="F90:I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L99:M99"/>
    <mergeCell ref="N99:Q99"/>
    <mergeCell ref="F100:I100"/>
    <mergeCell ref="L100:M100"/>
    <mergeCell ref="N100:Q100"/>
    <mergeCell ref="F101:I101"/>
    <mergeCell ref="F102:I102"/>
    <mergeCell ref="L102:M102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F106:I106"/>
    <mergeCell ref="F107:I107"/>
    <mergeCell ref="L107:M107"/>
    <mergeCell ref="N107:Q107"/>
    <mergeCell ref="F108:I108"/>
    <mergeCell ref="L108:M108"/>
    <mergeCell ref="N108:Q108"/>
    <mergeCell ref="F109:I109"/>
    <mergeCell ref="F110:I110"/>
    <mergeCell ref="L110:M110"/>
    <mergeCell ref="N110:Q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F121:I121"/>
    <mergeCell ref="F122:I122"/>
    <mergeCell ref="F123:I123"/>
    <mergeCell ref="F125:I125"/>
    <mergeCell ref="L125:M125"/>
    <mergeCell ref="N125:Q125"/>
    <mergeCell ref="F126:R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R134"/>
    <mergeCell ref="F135:I135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R151"/>
    <mergeCell ref="F152:I152"/>
    <mergeCell ref="F153:I153"/>
    <mergeCell ref="L153:M153"/>
    <mergeCell ref="N153:Q153"/>
    <mergeCell ref="F154:I154"/>
    <mergeCell ref="L154:M154"/>
    <mergeCell ref="N154:Q154"/>
    <mergeCell ref="F155:R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R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F193:I193"/>
    <mergeCell ref="L193:M193"/>
    <mergeCell ref="N193:Q193"/>
    <mergeCell ref="F194:I194"/>
    <mergeCell ref="L194:M194"/>
    <mergeCell ref="N194:Q194"/>
    <mergeCell ref="N192:Q192"/>
    <mergeCell ref="F195:I195"/>
    <mergeCell ref="L195:M195"/>
    <mergeCell ref="N195:Q195"/>
    <mergeCell ref="F196:I196"/>
    <mergeCell ref="L196:M196"/>
    <mergeCell ref="N196:Q196"/>
    <mergeCell ref="F199:I199"/>
    <mergeCell ref="L199:M199"/>
    <mergeCell ref="N199:Q199"/>
    <mergeCell ref="F200:I200"/>
    <mergeCell ref="F201:I201"/>
    <mergeCell ref="L201:M201"/>
    <mergeCell ref="N201:Q201"/>
    <mergeCell ref="F208:I208"/>
    <mergeCell ref="F211:I211"/>
    <mergeCell ref="L211:M211"/>
    <mergeCell ref="N211:Q211"/>
    <mergeCell ref="F202:R202"/>
    <mergeCell ref="F203:I203"/>
    <mergeCell ref="F204:I204"/>
    <mergeCell ref="L204:M204"/>
    <mergeCell ref="N204:Q204"/>
    <mergeCell ref="F205:I205"/>
    <mergeCell ref="F212:R212"/>
    <mergeCell ref="N82:Q82"/>
    <mergeCell ref="N83:Q83"/>
    <mergeCell ref="N84:Q84"/>
    <mergeCell ref="N124:Q124"/>
    <mergeCell ref="N136:Q136"/>
    <mergeCell ref="N139:Q139"/>
    <mergeCell ref="N145:Q145"/>
    <mergeCell ref="N173:Q173"/>
    <mergeCell ref="N176:Q176"/>
    <mergeCell ref="N197:Q197"/>
    <mergeCell ref="N198:Q198"/>
    <mergeCell ref="N209:Q209"/>
    <mergeCell ref="N210:Q210"/>
    <mergeCell ref="H1:K1"/>
    <mergeCell ref="S2:AC2"/>
    <mergeCell ref="F206:I206"/>
    <mergeCell ref="L206:M206"/>
    <mergeCell ref="N206:Q206"/>
    <mergeCell ref="F207:R207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2" sqref="E22:P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482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ROUNDUP($N$84,2)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ROUNDUP(SUM($BE$84:$BE$147),2)</f>
        <v>0</v>
      </c>
      <c r="I27" s="234"/>
      <c r="J27" s="234"/>
      <c r="M27" s="273">
        <f>ROUNDUP(SUM($BE$84:$BE$147)*$F$27,1)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ROUNDUP(SUM($BF$84:$BF$147),2)</f>
        <v>0</v>
      </c>
      <c r="I28" s="234"/>
      <c r="J28" s="234"/>
      <c r="M28" s="273">
        <f>ROUNDUP(SUM($BF$84:$BF$147)*$F$28,1)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ROUNDUP(SUM($BG$84:$BG$147),2)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ROUNDUP(SUM($BH$84:$BH$147),2)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ROUNDUP(SUM($BI$84:$BI$147),2)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10 - Veřejné osvětlení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ROUNDUP($N$84,2)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ROUNDUP($N$85,2)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ROUNDUP($N$86,2)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ROUNDUP($N$106,2)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117</v>
      </c>
      <c r="N55" s="268">
        <f>ROUNDUP($N$110,2)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118</v>
      </c>
      <c r="N56" s="268">
        <f>ROUNDUP($N$112,2)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119</v>
      </c>
      <c r="N57" s="268">
        <f>ROUNDUP($N$115,2)</f>
        <v>0</v>
      </c>
      <c r="O57" s="267"/>
      <c r="P57" s="267"/>
      <c r="Q57" s="267"/>
      <c r="R57" s="81"/>
    </row>
    <row r="58" spans="2:18" s="78" customFormat="1" ht="21" customHeight="1">
      <c r="B58" s="79"/>
      <c r="D58" s="80" t="s">
        <v>121</v>
      </c>
      <c r="N58" s="268">
        <f>ROUNDUP($N$118,2)</f>
        <v>0</v>
      </c>
      <c r="O58" s="267"/>
      <c r="P58" s="267"/>
      <c r="Q58" s="267"/>
      <c r="R58" s="81"/>
    </row>
    <row r="59" spans="2:18" s="78" customFormat="1" ht="15.75" customHeight="1">
      <c r="B59" s="79"/>
      <c r="D59" s="80" t="s">
        <v>122</v>
      </c>
      <c r="N59" s="268">
        <f>ROUNDUP($N$119,2)</f>
        <v>0</v>
      </c>
      <c r="O59" s="267"/>
      <c r="P59" s="267"/>
      <c r="Q59" s="267"/>
      <c r="R59" s="81"/>
    </row>
    <row r="60" spans="2:18" s="55" customFormat="1" ht="25.5" customHeight="1">
      <c r="B60" s="75"/>
      <c r="D60" s="76" t="s">
        <v>123</v>
      </c>
      <c r="N60" s="266">
        <f>ROUNDUP($N$122,2)</f>
        <v>0</v>
      </c>
      <c r="O60" s="267"/>
      <c r="P60" s="267"/>
      <c r="Q60" s="267"/>
      <c r="R60" s="77"/>
    </row>
    <row r="61" spans="2:18" s="78" customFormat="1" ht="21" customHeight="1">
      <c r="B61" s="79"/>
      <c r="D61" s="80" t="s">
        <v>483</v>
      </c>
      <c r="N61" s="268">
        <f>ROUNDUP($N$123,2)</f>
        <v>0</v>
      </c>
      <c r="O61" s="267"/>
      <c r="P61" s="267"/>
      <c r="Q61" s="267"/>
      <c r="R61" s="81"/>
    </row>
    <row r="62" spans="2:18" s="78" customFormat="1" ht="21" customHeight="1">
      <c r="B62" s="79"/>
      <c r="D62" s="80" t="s">
        <v>484</v>
      </c>
      <c r="N62" s="268">
        <f>ROUNDUP($N$128,2)</f>
        <v>0</v>
      </c>
      <c r="O62" s="267"/>
      <c r="P62" s="267"/>
      <c r="Q62" s="267"/>
      <c r="R62" s="81"/>
    </row>
    <row r="63" spans="2:18" s="78" customFormat="1" ht="21" customHeight="1">
      <c r="B63" s="79"/>
      <c r="D63" s="80" t="s">
        <v>485</v>
      </c>
      <c r="N63" s="268">
        <f>ROUNDUP($N$133,2)</f>
        <v>0</v>
      </c>
      <c r="O63" s="267"/>
      <c r="P63" s="267"/>
      <c r="Q63" s="267"/>
      <c r="R63" s="81"/>
    </row>
    <row r="64" spans="2:18" s="78" customFormat="1" ht="21" customHeight="1">
      <c r="B64" s="79"/>
      <c r="D64" s="80" t="s">
        <v>486</v>
      </c>
      <c r="N64" s="268">
        <f>ROUNDUP($N$137,2)</f>
        <v>0</v>
      </c>
      <c r="O64" s="267"/>
      <c r="P64" s="267"/>
      <c r="Q64" s="267"/>
      <c r="R64" s="81"/>
    </row>
    <row r="65" spans="2:18" s="55" customFormat="1" ht="25.5" customHeight="1">
      <c r="B65" s="75"/>
      <c r="D65" s="76" t="s">
        <v>487</v>
      </c>
      <c r="N65" s="266">
        <f>ROUNDUP($N$144,2)</f>
        <v>0</v>
      </c>
      <c r="O65" s="267"/>
      <c r="P65" s="267"/>
      <c r="Q65" s="267"/>
      <c r="R65" s="77"/>
    </row>
    <row r="66" spans="2:18" s="78" customFormat="1" ht="21" customHeight="1">
      <c r="B66" s="79"/>
      <c r="D66" s="80" t="s">
        <v>488</v>
      </c>
      <c r="N66" s="268">
        <f>ROUNDUP($N$145,2)</f>
        <v>0</v>
      </c>
      <c r="O66" s="267"/>
      <c r="P66" s="267"/>
      <c r="Q66" s="267"/>
      <c r="R66" s="81"/>
    </row>
    <row r="67" spans="2:18" s="6" customFormat="1" ht="22.5" customHeight="1">
      <c r="B67" s="17"/>
      <c r="R67" s="20"/>
    </row>
    <row r="68" spans="2:18" s="6" customFormat="1" ht="7.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</row>
    <row r="72" spans="2:19" s="6" customFormat="1" ht="7.5" customHeight="1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17"/>
    </row>
    <row r="73" spans="2:19" s="6" customFormat="1" ht="37.5" customHeight="1">
      <c r="B73" s="17"/>
      <c r="C73" s="233" t="s">
        <v>127</v>
      </c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17"/>
    </row>
    <row r="74" spans="2:19" s="6" customFormat="1" ht="7.5" customHeight="1">
      <c r="B74" s="17"/>
      <c r="S74" s="17"/>
    </row>
    <row r="75" spans="2:19" s="6" customFormat="1" ht="15" customHeight="1">
      <c r="B75" s="17"/>
      <c r="C75" s="14" t="s">
        <v>13</v>
      </c>
      <c r="F75" s="269" t="str">
        <f>$F$6</f>
        <v>2/2015 - Revitalizace jihovýchodní části Kmochova ostrova v Kolíně</v>
      </c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S75" s="17"/>
    </row>
    <row r="76" spans="2:19" s="6" customFormat="1" ht="15" customHeight="1">
      <c r="B76" s="17"/>
      <c r="C76" s="13" t="s">
        <v>106</v>
      </c>
      <c r="F76" s="235" t="str">
        <f>$F$7</f>
        <v>SO 10 - Veřejné osvětlení</v>
      </c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S76" s="17"/>
    </row>
    <row r="77" spans="2:19" s="6" customFormat="1" ht="7.5" customHeight="1">
      <c r="B77" s="17"/>
      <c r="S77" s="17"/>
    </row>
    <row r="78" spans="2:19" s="6" customFormat="1" ht="18.75" customHeight="1">
      <c r="B78" s="17"/>
      <c r="C78" s="14" t="s">
        <v>17</v>
      </c>
      <c r="F78" s="15" t="str">
        <f>$F$10</f>
        <v>Kolín</v>
      </c>
      <c r="K78" s="14" t="s">
        <v>19</v>
      </c>
      <c r="M78" s="270" t="str">
        <f>IF($O$10="","",$O$10)</f>
        <v>21.04.2015</v>
      </c>
      <c r="N78" s="234"/>
      <c r="O78" s="234"/>
      <c r="P78" s="234"/>
      <c r="S78" s="17"/>
    </row>
    <row r="79" spans="2:19" s="6" customFormat="1" ht="7.5" customHeight="1">
      <c r="B79" s="17"/>
      <c r="S79" s="17"/>
    </row>
    <row r="80" spans="2:19" s="6" customFormat="1" ht="15.75" customHeight="1">
      <c r="B80" s="17"/>
      <c r="C80" s="14" t="s">
        <v>23</v>
      </c>
      <c r="F80" s="15" t="str">
        <f>$E$13</f>
        <v>Město Kolín</v>
      </c>
      <c r="K80" s="14" t="s">
        <v>29</v>
      </c>
      <c r="M80" s="236" t="str">
        <f>$E$19</f>
        <v>Ing. arch. Martin Jirovský</v>
      </c>
      <c r="N80" s="234"/>
      <c r="O80" s="234"/>
      <c r="P80" s="234"/>
      <c r="Q80" s="234"/>
      <c r="S80" s="17"/>
    </row>
    <row r="81" spans="2:19" s="6" customFormat="1" ht="15" customHeight="1">
      <c r="B81" s="17"/>
      <c r="C81" s="14" t="s">
        <v>27</v>
      </c>
      <c r="F81" s="15" t="str">
        <f>IF($E$16="","",$E$16)</f>
        <v> </v>
      </c>
      <c r="S81" s="17"/>
    </row>
    <row r="82" spans="2:19" s="6" customFormat="1" ht="11.25" customHeight="1">
      <c r="B82" s="17"/>
      <c r="S82" s="17"/>
    </row>
    <row r="83" spans="2:27" s="82" customFormat="1" ht="30" customHeight="1">
      <c r="B83" s="83"/>
      <c r="C83" s="84" t="s">
        <v>128</v>
      </c>
      <c r="D83" s="85" t="s">
        <v>51</v>
      </c>
      <c r="E83" s="85" t="s">
        <v>47</v>
      </c>
      <c r="F83" s="264" t="s">
        <v>129</v>
      </c>
      <c r="G83" s="265"/>
      <c r="H83" s="265"/>
      <c r="I83" s="265"/>
      <c r="J83" s="85" t="s">
        <v>130</v>
      </c>
      <c r="K83" s="85" t="s">
        <v>131</v>
      </c>
      <c r="L83" s="264" t="s">
        <v>132</v>
      </c>
      <c r="M83" s="265"/>
      <c r="N83" s="264" t="s">
        <v>133</v>
      </c>
      <c r="O83" s="265"/>
      <c r="P83" s="265"/>
      <c r="Q83" s="265"/>
      <c r="R83" s="86" t="s">
        <v>134</v>
      </c>
      <c r="S83" s="83"/>
      <c r="T83" s="44" t="s">
        <v>135</v>
      </c>
      <c r="U83" s="45" t="s">
        <v>35</v>
      </c>
      <c r="V83" s="45" t="s">
        <v>136</v>
      </c>
      <c r="W83" s="45" t="s">
        <v>137</v>
      </c>
      <c r="X83" s="45" t="s">
        <v>138</v>
      </c>
      <c r="Y83" s="45" t="s">
        <v>139</v>
      </c>
      <c r="Z83" s="45" t="s">
        <v>140</v>
      </c>
      <c r="AA83" s="46" t="s">
        <v>141</v>
      </c>
    </row>
    <row r="84" spans="2:63" s="6" customFormat="1" ht="30" customHeight="1">
      <c r="B84" s="17"/>
      <c r="C84" s="49" t="s">
        <v>112</v>
      </c>
      <c r="N84" s="253">
        <f>$BK$84</f>
        <v>0</v>
      </c>
      <c r="O84" s="234"/>
      <c r="P84" s="234"/>
      <c r="Q84" s="234"/>
      <c r="S84" s="17"/>
      <c r="T84" s="48"/>
      <c r="U84" s="39"/>
      <c r="V84" s="39"/>
      <c r="W84" s="87">
        <f>$W$85+$W$122+$W$144</f>
        <v>0</v>
      </c>
      <c r="X84" s="39"/>
      <c r="Y84" s="87">
        <f>$Y$85+$Y$122+$Y$144</f>
        <v>5.54835956</v>
      </c>
      <c r="Z84" s="39"/>
      <c r="AA84" s="88">
        <f>$AA$85+$AA$122+$AA$144</f>
        <v>2.4000000000000004</v>
      </c>
      <c r="AT84" s="6" t="s">
        <v>65</v>
      </c>
      <c r="AU84" s="6" t="s">
        <v>113</v>
      </c>
      <c r="BK84" s="89">
        <f>$BK$85+$BK$122+$BK$144</f>
        <v>0</v>
      </c>
    </row>
    <row r="85" spans="2:63" s="90" customFormat="1" ht="37.5" customHeight="1">
      <c r="B85" s="91"/>
      <c r="D85" s="92" t="s">
        <v>114</v>
      </c>
      <c r="N85" s="248">
        <f>$BK$85</f>
        <v>0</v>
      </c>
      <c r="O85" s="249"/>
      <c r="P85" s="249"/>
      <c r="Q85" s="249"/>
      <c r="S85" s="91"/>
      <c r="T85" s="94"/>
      <c r="W85" s="95">
        <f>$W$86+$W$106+$W$110+$W$112+$W$115+$W$118</f>
        <v>0</v>
      </c>
      <c r="Y85" s="95">
        <f>$Y$86+$Y$106+$Y$110+$Y$112+$Y$115+$Y$118</f>
        <v>4.36893956</v>
      </c>
      <c r="AA85" s="96">
        <f>$AA$86+$AA$106+$AA$110+$AA$112+$AA$115+$AA$118</f>
        <v>0</v>
      </c>
      <c r="AR85" s="93" t="s">
        <v>16</v>
      </c>
      <c r="AT85" s="93" t="s">
        <v>65</v>
      </c>
      <c r="AU85" s="93" t="s">
        <v>66</v>
      </c>
      <c r="AY85" s="93" t="s">
        <v>142</v>
      </c>
      <c r="BK85" s="97">
        <f>$BK$86+$BK$106+$BK$110+$BK$112+$BK$115+$BK$118</f>
        <v>0</v>
      </c>
    </row>
    <row r="86" spans="2:63" s="90" customFormat="1" ht="21" customHeight="1">
      <c r="B86" s="91"/>
      <c r="D86" s="98" t="s">
        <v>115</v>
      </c>
      <c r="N86" s="250">
        <f>$BK$86</f>
        <v>0</v>
      </c>
      <c r="O86" s="249"/>
      <c r="P86" s="249"/>
      <c r="Q86" s="249"/>
      <c r="S86" s="91"/>
      <c r="T86" s="94"/>
      <c r="W86" s="95">
        <f>SUM($W$87:$W$105)</f>
        <v>0</v>
      </c>
      <c r="Y86" s="95">
        <f>SUM($Y$87:$Y$105)</f>
        <v>0.002975</v>
      </c>
      <c r="AA86" s="96">
        <f>SUM($AA$87:$AA$105)</f>
        <v>0</v>
      </c>
      <c r="AR86" s="93" t="s">
        <v>16</v>
      </c>
      <c r="AT86" s="93" t="s">
        <v>65</v>
      </c>
      <c r="AU86" s="93" t="s">
        <v>16</v>
      </c>
      <c r="AY86" s="93" t="s">
        <v>142</v>
      </c>
      <c r="BK86" s="97">
        <f>SUM($BK$87:$BK$105)</f>
        <v>0</v>
      </c>
    </row>
    <row r="87" spans="2:65" s="6" customFormat="1" ht="51" customHeight="1">
      <c r="B87" s="17"/>
      <c r="C87" s="99" t="s">
        <v>367</v>
      </c>
      <c r="D87" s="99" t="s">
        <v>143</v>
      </c>
      <c r="E87" s="100" t="s">
        <v>168</v>
      </c>
      <c r="F87" s="260" t="s">
        <v>169</v>
      </c>
      <c r="G87" s="257"/>
      <c r="H87" s="257"/>
      <c r="I87" s="257"/>
      <c r="J87" s="102" t="s">
        <v>164</v>
      </c>
      <c r="K87" s="103">
        <v>3.614</v>
      </c>
      <c r="L87" s="261"/>
      <c r="M87" s="257"/>
      <c r="N87" s="261">
        <f>ROUND($L$87*$K$87,2)</f>
        <v>0</v>
      </c>
      <c r="O87" s="257"/>
      <c r="P87" s="257"/>
      <c r="Q87" s="257"/>
      <c r="R87" s="101" t="s">
        <v>147</v>
      </c>
      <c r="S87" s="17"/>
      <c r="T87" s="104"/>
      <c r="U87" s="105" t="s">
        <v>36</v>
      </c>
      <c r="X87" s="106">
        <v>0</v>
      </c>
      <c r="Y87" s="106">
        <f>$X$87*$K$87</f>
        <v>0</v>
      </c>
      <c r="Z87" s="106">
        <v>0</v>
      </c>
      <c r="AA87" s="107">
        <f>$Z$87*$K$87</f>
        <v>0</v>
      </c>
      <c r="AR87" s="68" t="s">
        <v>148</v>
      </c>
      <c r="AT87" s="68" t="s">
        <v>143</v>
      </c>
      <c r="AU87" s="68" t="s">
        <v>74</v>
      </c>
      <c r="AY87" s="6" t="s">
        <v>142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16</v>
      </c>
      <c r="BK87" s="108">
        <f>ROUND($L$87*$K$87,2)</f>
        <v>0</v>
      </c>
      <c r="BL87" s="68" t="s">
        <v>148</v>
      </c>
      <c r="BM87" s="68" t="s">
        <v>489</v>
      </c>
    </row>
    <row r="88" spans="2:51" s="6" customFormat="1" ht="15.75" customHeight="1">
      <c r="B88" s="109"/>
      <c r="E88" s="110"/>
      <c r="F88" s="258" t="s">
        <v>490</v>
      </c>
      <c r="G88" s="259"/>
      <c r="H88" s="259"/>
      <c r="I88" s="259"/>
      <c r="K88" s="112">
        <v>0.081</v>
      </c>
      <c r="S88" s="109"/>
      <c r="T88" s="113"/>
      <c r="AA88" s="114"/>
      <c r="AT88" s="111" t="s">
        <v>160</v>
      </c>
      <c r="AU88" s="111" t="s">
        <v>74</v>
      </c>
      <c r="AV88" s="111" t="s">
        <v>74</v>
      </c>
      <c r="AW88" s="111" t="s">
        <v>113</v>
      </c>
      <c r="AX88" s="111" t="s">
        <v>66</v>
      </c>
      <c r="AY88" s="111" t="s">
        <v>142</v>
      </c>
    </row>
    <row r="89" spans="2:51" s="6" customFormat="1" ht="15.75" customHeight="1">
      <c r="B89" s="109"/>
      <c r="E89" s="111"/>
      <c r="F89" s="258" t="s">
        <v>491</v>
      </c>
      <c r="G89" s="259"/>
      <c r="H89" s="259"/>
      <c r="I89" s="259"/>
      <c r="K89" s="112">
        <v>3.533</v>
      </c>
      <c r="S89" s="109"/>
      <c r="T89" s="113"/>
      <c r="AA89" s="114"/>
      <c r="AT89" s="111" t="s">
        <v>160</v>
      </c>
      <c r="AU89" s="111" t="s">
        <v>74</v>
      </c>
      <c r="AV89" s="111" t="s">
        <v>74</v>
      </c>
      <c r="AW89" s="111" t="s">
        <v>113</v>
      </c>
      <c r="AX89" s="111" t="s">
        <v>66</v>
      </c>
      <c r="AY89" s="111" t="s">
        <v>142</v>
      </c>
    </row>
    <row r="90" spans="2:65" s="6" customFormat="1" ht="39" customHeight="1">
      <c r="B90" s="17"/>
      <c r="C90" s="99" t="s">
        <v>362</v>
      </c>
      <c r="D90" s="99" t="s">
        <v>143</v>
      </c>
      <c r="E90" s="100" t="s">
        <v>173</v>
      </c>
      <c r="F90" s="260" t="s">
        <v>174</v>
      </c>
      <c r="G90" s="257"/>
      <c r="H90" s="257"/>
      <c r="I90" s="257"/>
      <c r="J90" s="102" t="s">
        <v>164</v>
      </c>
      <c r="K90" s="103">
        <v>71.4</v>
      </c>
      <c r="L90" s="261"/>
      <c r="M90" s="257"/>
      <c r="N90" s="261">
        <f>ROUND($L$90*$K$90,2)</f>
        <v>0</v>
      </c>
      <c r="O90" s="257"/>
      <c r="P90" s="257"/>
      <c r="Q90" s="257"/>
      <c r="R90" s="101" t="s">
        <v>147</v>
      </c>
      <c r="S90" s="17"/>
      <c r="T90" s="104"/>
      <c r="U90" s="105" t="s">
        <v>36</v>
      </c>
      <c r="X90" s="106">
        <v>0</v>
      </c>
      <c r="Y90" s="106">
        <f>$X$90*$K$90</f>
        <v>0</v>
      </c>
      <c r="Z90" s="106">
        <v>0</v>
      </c>
      <c r="AA90" s="107">
        <f>$Z$90*$K$90</f>
        <v>0</v>
      </c>
      <c r="AR90" s="68" t="s">
        <v>148</v>
      </c>
      <c r="AT90" s="68" t="s">
        <v>143</v>
      </c>
      <c r="AU90" s="68" t="s">
        <v>74</v>
      </c>
      <c r="AY90" s="6" t="s">
        <v>142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16</v>
      </c>
      <c r="BK90" s="108">
        <f>ROUND($L$90*$K$90,2)</f>
        <v>0</v>
      </c>
      <c r="BL90" s="68" t="s">
        <v>148</v>
      </c>
      <c r="BM90" s="68" t="s">
        <v>492</v>
      </c>
    </row>
    <row r="91" spans="2:51" s="6" customFormat="1" ht="15.75" customHeight="1">
      <c r="B91" s="109"/>
      <c r="E91" s="110"/>
      <c r="F91" s="258" t="s">
        <v>493</v>
      </c>
      <c r="G91" s="259"/>
      <c r="H91" s="259"/>
      <c r="I91" s="259"/>
      <c r="K91" s="112">
        <v>71.4</v>
      </c>
      <c r="S91" s="109"/>
      <c r="T91" s="113"/>
      <c r="AA91" s="114"/>
      <c r="AT91" s="111" t="s">
        <v>160</v>
      </c>
      <c r="AU91" s="111" t="s">
        <v>74</v>
      </c>
      <c r="AV91" s="111" t="s">
        <v>74</v>
      </c>
      <c r="AW91" s="111" t="s">
        <v>113</v>
      </c>
      <c r="AX91" s="111" t="s">
        <v>16</v>
      </c>
      <c r="AY91" s="111" t="s">
        <v>142</v>
      </c>
    </row>
    <row r="92" spans="2:65" s="6" customFormat="1" ht="63" customHeight="1">
      <c r="B92" s="17"/>
      <c r="C92" s="99" t="s">
        <v>472</v>
      </c>
      <c r="D92" s="99" t="s">
        <v>143</v>
      </c>
      <c r="E92" s="100" t="s">
        <v>183</v>
      </c>
      <c r="F92" s="260" t="s">
        <v>494</v>
      </c>
      <c r="G92" s="257"/>
      <c r="H92" s="257"/>
      <c r="I92" s="257"/>
      <c r="J92" s="102" t="s">
        <v>164</v>
      </c>
      <c r="K92" s="103">
        <v>14.042</v>
      </c>
      <c r="L92" s="261"/>
      <c r="M92" s="257"/>
      <c r="N92" s="261">
        <f>ROUND($L$92*$K$92,2)</f>
        <v>0</v>
      </c>
      <c r="O92" s="257"/>
      <c r="P92" s="257"/>
      <c r="Q92" s="257"/>
      <c r="R92" s="101" t="s">
        <v>147</v>
      </c>
      <c r="S92" s="17"/>
      <c r="T92" s="104"/>
      <c r="U92" s="105" t="s">
        <v>36</v>
      </c>
      <c r="X92" s="106">
        <v>0</v>
      </c>
      <c r="Y92" s="106">
        <f>$X$92*$K$92</f>
        <v>0</v>
      </c>
      <c r="Z92" s="106">
        <v>0</v>
      </c>
      <c r="AA92" s="107">
        <f>$Z$92*$K$92</f>
        <v>0</v>
      </c>
      <c r="AR92" s="68" t="s">
        <v>148</v>
      </c>
      <c r="AT92" s="68" t="s">
        <v>143</v>
      </c>
      <c r="AU92" s="68" t="s">
        <v>74</v>
      </c>
      <c r="AY92" s="6" t="s">
        <v>142</v>
      </c>
      <c r="BE92" s="108">
        <f>IF($U$92="základní",$N$92,0)</f>
        <v>0</v>
      </c>
      <c r="BF92" s="108">
        <f>IF($U$92="snížená",$N$92,0)</f>
        <v>0</v>
      </c>
      <c r="BG92" s="108">
        <f>IF($U$92="zákl. přenesená",$N$92,0)</f>
        <v>0</v>
      </c>
      <c r="BH92" s="108">
        <f>IF($U$92="sníž. přenesená",$N$92,0)</f>
        <v>0</v>
      </c>
      <c r="BI92" s="108">
        <f>IF($U$92="nulová",$N$92,0)</f>
        <v>0</v>
      </c>
      <c r="BJ92" s="68" t="s">
        <v>16</v>
      </c>
      <c r="BK92" s="108">
        <f>ROUND($L$92*$K$92,2)</f>
        <v>0</v>
      </c>
      <c r="BL92" s="68" t="s">
        <v>148</v>
      </c>
      <c r="BM92" s="68" t="s">
        <v>495</v>
      </c>
    </row>
    <row r="93" spans="2:51" s="6" customFormat="1" ht="15.75" customHeight="1">
      <c r="B93" s="109"/>
      <c r="E93" s="110"/>
      <c r="F93" s="258" t="s">
        <v>496</v>
      </c>
      <c r="G93" s="259"/>
      <c r="H93" s="259"/>
      <c r="I93" s="259"/>
      <c r="K93" s="112">
        <v>14.042</v>
      </c>
      <c r="S93" s="109"/>
      <c r="T93" s="113"/>
      <c r="AA93" s="114"/>
      <c r="AT93" s="111" t="s">
        <v>160</v>
      </c>
      <c r="AU93" s="111" t="s">
        <v>74</v>
      </c>
      <c r="AV93" s="111" t="s">
        <v>74</v>
      </c>
      <c r="AW93" s="111" t="s">
        <v>113</v>
      </c>
      <c r="AX93" s="111" t="s">
        <v>16</v>
      </c>
      <c r="AY93" s="111" t="s">
        <v>142</v>
      </c>
    </row>
    <row r="94" spans="2:65" s="6" customFormat="1" ht="27" customHeight="1">
      <c r="B94" s="17"/>
      <c r="C94" s="99" t="s">
        <v>497</v>
      </c>
      <c r="D94" s="99" t="s">
        <v>143</v>
      </c>
      <c r="E94" s="100" t="s">
        <v>192</v>
      </c>
      <c r="F94" s="260" t="s">
        <v>498</v>
      </c>
      <c r="G94" s="257"/>
      <c r="H94" s="257"/>
      <c r="I94" s="257"/>
      <c r="J94" s="102" t="s">
        <v>194</v>
      </c>
      <c r="K94" s="103">
        <v>24.574</v>
      </c>
      <c r="L94" s="261"/>
      <c r="M94" s="257"/>
      <c r="N94" s="261">
        <f>ROUND($L$94*$K$94,2)</f>
        <v>0</v>
      </c>
      <c r="O94" s="257"/>
      <c r="P94" s="257"/>
      <c r="Q94" s="257"/>
      <c r="R94" s="101" t="s">
        <v>147</v>
      </c>
      <c r="S94" s="17"/>
      <c r="T94" s="104"/>
      <c r="U94" s="105" t="s">
        <v>36</v>
      </c>
      <c r="X94" s="106">
        <v>0</v>
      </c>
      <c r="Y94" s="106">
        <f>$X$94*$K$94</f>
        <v>0</v>
      </c>
      <c r="Z94" s="106">
        <v>0</v>
      </c>
      <c r="AA94" s="107">
        <f>$Z$94*$K$94</f>
        <v>0</v>
      </c>
      <c r="AR94" s="68" t="s">
        <v>148</v>
      </c>
      <c r="AT94" s="68" t="s">
        <v>143</v>
      </c>
      <c r="AU94" s="68" t="s">
        <v>74</v>
      </c>
      <c r="AY94" s="6" t="s">
        <v>142</v>
      </c>
      <c r="BE94" s="108">
        <f>IF($U$94="základní",$N$94,0)</f>
        <v>0</v>
      </c>
      <c r="BF94" s="108">
        <f>IF($U$94="snížená",$N$94,0)</f>
        <v>0</v>
      </c>
      <c r="BG94" s="108">
        <f>IF($U$94="zákl. přenesená",$N$94,0)</f>
        <v>0</v>
      </c>
      <c r="BH94" s="108">
        <f>IF($U$94="sníž. přenesená",$N$94,0)</f>
        <v>0</v>
      </c>
      <c r="BI94" s="108">
        <f>IF($U$94="nulová",$N$94,0)</f>
        <v>0</v>
      </c>
      <c r="BJ94" s="68" t="s">
        <v>16</v>
      </c>
      <c r="BK94" s="108">
        <f>ROUND($L$94*$K$94,2)</f>
        <v>0</v>
      </c>
      <c r="BL94" s="68" t="s">
        <v>148</v>
      </c>
      <c r="BM94" s="68" t="s">
        <v>499</v>
      </c>
    </row>
    <row r="95" spans="2:51" s="6" customFormat="1" ht="15.75" customHeight="1">
      <c r="B95" s="109"/>
      <c r="E95" s="110"/>
      <c r="F95" s="258" t="s">
        <v>500</v>
      </c>
      <c r="G95" s="259"/>
      <c r="H95" s="259"/>
      <c r="I95" s="259"/>
      <c r="K95" s="112">
        <v>24.574</v>
      </c>
      <c r="S95" s="109"/>
      <c r="T95" s="113"/>
      <c r="AA95" s="114"/>
      <c r="AT95" s="111" t="s">
        <v>160</v>
      </c>
      <c r="AU95" s="111" t="s">
        <v>74</v>
      </c>
      <c r="AV95" s="111" t="s">
        <v>74</v>
      </c>
      <c r="AW95" s="111" t="s">
        <v>113</v>
      </c>
      <c r="AX95" s="111" t="s">
        <v>16</v>
      </c>
      <c r="AY95" s="111" t="s">
        <v>142</v>
      </c>
    </row>
    <row r="96" spans="2:65" s="6" customFormat="1" ht="27" customHeight="1">
      <c r="B96" s="17"/>
      <c r="C96" s="99" t="s">
        <v>154</v>
      </c>
      <c r="D96" s="99" t="s">
        <v>143</v>
      </c>
      <c r="E96" s="100" t="s">
        <v>501</v>
      </c>
      <c r="F96" s="260" t="s">
        <v>502</v>
      </c>
      <c r="G96" s="257"/>
      <c r="H96" s="257"/>
      <c r="I96" s="257"/>
      <c r="J96" s="102" t="s">
        <v>164</v>
      </c>
      <c r="K96" s="103">
        <v>60.972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503</v>
      </c>
    </row>
    <row r="97" spans="2:51" s="6" customFormat="1" ht="15.75" customHeight="1">
      <c r="B97" s="109"/>
      <c r="E97" s="110"/>
      <c r="F97" s="258" t="s">
        <v>504</v>
      </c>
      <c r="G97" s="259"/>
      <c r="H97" s="259"/>
      <c r="I97" s="259"/>
      <c r="K97" s="112">
        <v>59.5</v>
      </c>
      <c r="S97" s="109"/>
      <c r="T97" s="113"/>
      <c r="AA97" s="114"/>
      <c r="AT97" s="111" t="s">
        <v>160</v>
      </c>
      <c r="AU97" s="111" t="s">
        <v>74</v>
      </c>
      <c r="AV97" s="111" t="s">
        <v>74</v>
      </c>
      <c r="AW97" s="111" t="s">
        <v>113</v>
      </c>
      <c r="AX97" s="111" t="s">
        <v>66</v>
      </c>
      <c r="AY97" s="111" t="s">
        <v>142</v>
      </c>
    </row>
    <row r="98" spans="2:51" s="6" customFormat="1" ht="15.75" customHeight="1">
      <c r="B98" s="127"/>
      <c r="E98" s="128"/>
      <c r="F98" s="276" t="s">
        <v>505</v>
      </c>
      <c r="G98" s="277"/>
      <c r="H98" s="277"/>
      <c r="I98" s="277"/>
      <c r="K98" s="129">
        <v>59.5</v>
      </c>
      <c r="S98" s="127"/>
      <c r="T98" s="130"/>
      <c r="AA98" s="131"/>
      <c r="AT98" s="128" t="s">
        <v>160</v>
      </c>
      <c r="AU98" s="128" t="s">
        <v>74</v>
      </c>
      <c r="AV98" s="128" t="s">
        <v>154</v>
      </c>
      <c r="AW98" s="128" t="s">
        <v>113</v>
      </c>
      <c r="AX98" s="128" t="s">
        <v>66</v>
      </c>
      <c r="AY98" s="128" t="s">
        <v>142</v>
      </c>
    </row>
    <row r="99" spans="2:51" s="6" customFormat="1" ht="27" customHeight="1">
      <c r="B99" s="109"/>
      <c r="E99" s="111"/>
      <c r="F99" s="258" t="s">
        <v>506</v>
      </c>
      <c r="G99" s="259"/>
      <c r="H99" s="259"/>
      <c r="I99" s="259"/>
      <c r="K99" s="112">
        <v>1.472</v>
      </c>
      <c r="S99" s="109"/>
      <c r="T99" s="113"/>
      <c r="AA99" s="114"/>
      <c r="AT99" s="111" t="s">
        <v>160</v>
      </c>
      <c r="AU99" s="111" t="s">
        <v>74</v>
      </c>
      <c r="AV99" s="111" t="s">
        <v>74</v>
      </c>
      <c r="AW99" s="111" t="s">
        <v>113</v>
      </c>
      <c r="AX99" s="111" t="s">
        <v>66</v>
      </c>
      <c r="AY99" s="111" t="s">
        <v>142</v>
      </c>
    </row>
    <row r="100" spans="2:51" s="6" customFormat="1" ht="15.75" customHeight="1">
      <c r="B100" s="127"/>
      <c r="E100" s="128"/>
      <c r="F100" s="276" t="s">
        <v>505</v>
      </c>
      <c r="G100" s="277"/>
      <c r="H100" s="277"/>
      <c r="I100" s="277"/>
      <c r="K100" s="129">
        <v>1.472</v>
      </c>
      <c r="S100" s="127"/>
      <c r="T100" s="130"/>
      <c r="AA100" s="131"/>
      <c r="AT100" s="128" t="s">
        <v>160</v>
      </c>
      <c r="AU100" s="128" t="s">
        <v>74</v>
      </c>
      <c r="AV100" s="128" t="s">
        <v>154</v>
      </c>
      <c r="AW100" s="128" t="s">
        <v>113</v>
      </c>
      <c r="AX100" s="128" t="s">
        <v>66</v>
      </c>
      <c r="AY100" s="128" t="s">
        <v>142</v>
      </c>
    </row>
    <row r="101" spans="2:51" s="6" customFormat="1" ht="15.75" customHeight="1">
      <c r="B101" s="118"/>
      <c r="E101" s="119"/>
      <c r="F101" s="262" t="s">
        <v>265</v>
      </c>
      <c r="G101" s="263"/>
      <c r="H101" s="263"/>
      <c r="I101" s="263"/>
      <c r="K101" s="120">
        <v>60.972</v>
      </c>
      <c r="S101" s="118"/>
      <c r="T101" s="121"/>
      <c r="AA101" s="122"/>
      <c r="AT101" s="119" t="s">
        <v>160</v>
      </c>
      <c r="AU101" s="119" t="s">
        <v>74</v>
      </c>
      <c r="AV101" s="119" t="s">
        <v>148</v>
      </c>
      <c r="AW101" s="119" t="s">
        <v>113</v>
      </c>
      <c r="AX101" s="119" t="s">
        <v>16</v>
      </c>
      <c r="AY101" s="119" t="s">
        <v>142</v>
      </c>
    </row>
    <row r="102" spans="2:65" s="6" customFormat="1" ht="39" customHeight="1">
      <c r="B102" s="17"/>
      <c r="C102" s="99" t="s">
        <v>372</v>
      </c>
      <c r="D102" s="99" t="s">
        <v>143</v>
      </c>
      <c r="E102" s="100" t="s">
        <v>507</v>
      </c>
      <c r="F102" s="260" t="s">
        <v>508</v>
      </c>
      <c r="G102" s="257"/>
      <c r="H102" s="257"/>
      <c r="I102" s="257"/>
      <c r="J102" s="102" t="s">
        <v>146</v>
      </c>
      <c r="K102" s="103">
        <v>119</v>
      </c>
      <c r="L102" s="261"/>
      <c r="M102" s="257"/>
      <c r="N102" s="261">
        <f>ROUND($L$102*$K$102,2)</f>
        <v>0</v>
      </c>
      <c r="O102" s="257"/>
      <c r="P102" s="257"/>
      <c r="Q102" s="257"/>
      <c r="R102" s="101" t="s">
        <v>147</v>
      </c>
      <c r="S102" s="17"/>
      <c r="T102" s="104"/>
      <c r="U102" s="105" t="s">
        <v>36</v>
      </c>
      <c r="X102" s="106">
        <v>0</v>
      </c>
      <c r="Y102" s="106">
        <f>$X$102*$K$102</f>
        <v>0</v>
      </c>
      <c r="Z102" s="106">
        <v>0</v>
      </c>
      <c r="AA102" s="107">
        <f>$Z$102*$K$102</f>
        <v>0</v>
      </c>
      <c r="AR102" s="68" t="s">
        <v>148</v>
      </c>
      <c r="AT102" s="68" t="s">
        <v>143</v>
      </c>
      <c r="AU102" s="68" t="s">
        <v>74</v>
      </c>
      <c r="AY102" s="6" t="s">
        <v>142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16</v>
      </c>
      <c r="BK102" s="108">
        <f>ROUND($L$102*$K$102,2)</f>
        <v>0</v>
      </c>
      <c r="BL102" s="68" t="s">
        <v>148</v>
      </c>
      <c r="BM102" s="68" t="s">
        <v>509</v>
      </c>
    </row>
    <row r="103" spans="2:51" s="6" customFormat="1" ht="15.75" customHeight="1">
      <c r="B103" s="109"/>
      <c r="E103" s="110"/>
      <c r="F103" s="258" t="s">
        <v>510</v>
      </c>
      <c r="G103" s="259"/>
      <c r="H103" s="259"/>
      <c r="I103" s="259"/>
      <c r="K103" s="112">
        <v>119</v>
      </c>
      <c r="S103" s="109"/>
      <c r="T103" s="113"/>
      <c r="AA103" s="114"/>
      <c r="AT103" s="111" t="s">
        <v>160</v>
      </c>
      <c r="AU103" s="111" t="s">
        <v>74</v>
      </c>
      <c r="AV103" s="111" t="s">
        <v>74</v>
      </c>
      <c r="AW103" s="111" t="s">
        <v>113</v>
      </c>
      <c r="AX103" s="111" t="s">
        <v>16</v>
      </c>
      <c r="AY103" s="111" t="s">
        <v>142</v>
      </c>
    </row>
    <row r="104" spans="2:65" s="6" customFormat="1" ht="15.75" customHeight="1">
      <c r="B104" s="17"/>
      <c r="C104" s="123" t="s">
        <v>357</v>
      </c>
      <c r="D104" s="123" t="s">
        <v>202</v>
      </c>
      <c r="E104" s="116" t="s">
        <v>227</v>
      </c>
      <c r="F104" s="254" t="s">
        <v>511</v>
      </c>
      <c r="G104" s="255"/>
      <c r="H104" s="255"/>
      <c r="I104" s="255"/>
      <c r="J104" s="115" t="s">
        <v>229</v>
      </c>
      <c r="K104" s="117">
        <v>2.975</v>
      </c>
      <c r="L104" s="256"/>
      <c r="M104" s="255"/>
      <c r="N104" s="256">
        <f>ROUND($L$104*$K$104,2)</f>
        <v>0</v>
      </c>
      <c r="O104" s="257"/>
      <c r="P104" s="257"/>
      <c r="Q104" s="257"/>
      <c r="R104" s="101" t="s">
        <v>147</v>
      </c>
      <c r="S104" s="17"/>
      <c r="T104" s="104"/>
      <c r="U104" s="105" t="s">
        <v>36</v>
      </c>
      <c r="X104" s="106">
        <v>0.001</v>
      </c>
      <c r="Y104" s="106">
        <f>$X$104*$K$104</f>
        <v>0.002975</v>
      </c>
      <c r="Z104" s="106">
        <v>0</v>
      </c>
      <c r="AA104" s="107">
        <f>$Z$104*$K$104</f>
        <v>0</v>
      </c>
      <c r="AR104" s="68" t="s">
        <v>205</v>
      </c>
      <c r="AT104" s="68" t="s">
        <v>202</v>
      </c>
      <c r="AU104" s="68" t="s">
        <v>74</v>
      </c>
      <c r="AY104" s="6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512</v>
      </c>
    </row>
    <row r="105" spans="2:51" s="6" customFormat="1" ht="15.75" customHeight="1">
      <c r="B105" s="109"/>
      <c r="F105" s="258" t="s">
        <v>513</v>
      </c>
      <c r="G105" s="259"/>
      <c r="H105" s="259"/>
      <c r="I105" s="259"/>
      <c r="K105" s="112">
        <v>2.975</v>
      </c>
      <c r="S105" s="109"/>
      <c r="T105" s="113"/>
      <c r="AA105" s="114"/>
      <c r="AT105" s="111" t="s">
        <v>160</v>
      </c>
      <c r="AU105" s="111" t="s">
        <v>74</v>
      </c>
      <c r="AV105" s="111" t="s">
        <v>74</v>
      </c>
      <c r="AW105" s="111" t="s">
        <v>66</v>
      </c>
      <c r="AX105" s="111" t="s">
        <v>16</v>
      </c>
      <c r="AY105" s="111" t="s">
        <v>142</v>
      </c>
    </row>
    <row r="106" spans="2:63" s="90" customFormat="1" ht="30.75" customHeight="1">
      <c r="B106" s="91"/>
      <c r="D106" s="98" t="s">
        <v>116</v>
      </c>
      <c r="N106" s="250">
        <f>$BK$106</f>
        <v>0</v>
      </c>
      <c r="O106" s="249"/>
      <c r="P106" s="249"/>
      <c r="Q106" s="249"/>
      <c r="S106" s="91"/>
      <c r="T106" s="94"/>
      <c r="W106" s="95">
        <f>SUM($W$107:$W$109)</f>
        <v>0</v>
      </c>
      <c r="Y106" s="95">
        <f>SUM($Y$107:$Y$109)</f>
        <v>4.25094456</v>
      </c>
      <c r="AA106" s="96">
        <f>SUM($AA$107:$AA$109)</f>
        <v>0</v>
      </c>
      <c r="AR106" s="93" t="s">
        <v>16</v>
      </c>
      <c r="AT106" s="93" t="s">
        <v>65</v>
      </c>
      <c r="AU106" s="93" t="s">
        <v>16</v>
      </c>
      <c r="AY106" s="93" t="s">
        <v>142</v>
      </c>
      <c r="BK106" s="97">
        <f>SUM($BK$107:$BK$109)</f>
        <v>0</v>
      </c>
    </row>
    <row r="107" spans="2:65" s="6" customFormat="1" ht="15.75" customHeight="1">
      <c r="B107" s="17"/>
      <c r="C107" s="99" t="s">
        <v>514</v>
      </c>
      <c r="D107" s="99" t="s">
        <v>143</v>
      </c>
      <c r="E107" s="100" t="s">
        <v>286</v>
      </c>
      <c r="F107" s="260" t="s">
        <v>287</v>
      </c>
      <c r="G107" s="257"/>
      <c r="H107" s="257"/>
      <c r="I107" s="257"/>
      <c r="J107" s="102" t="s">
        <v>164</v>
      </c>
      <c r="K107" s="103">
        <v>1.884</v>
      </c>
      <c r="L107" s="261"/>
      <c r="M107" s="257"/>
      <c r="N107" s="261">
        <f>ROUND($L$107*$K$107,2)</f>
        <v>0</v>
      </c>
      <c r="O107" s="257"/>
      <c r="P107" s="257"/>
      <c r="Q107" s="257"/>
      <c r="R107" s="101" t="s">
        <v>147</v>
      </c>
      <c r="S107" s="17"/>
      <c r="T107" s="104"/>
      <c r="U107" s="105" t="s">
        <v>36</v>
      </c>
      <c r="X107" s="106">
        <v>2.25634</v>
      </c>
      <c r="Y107" s="106">
        <f>$X$107*$K$107</f>
        <v>4.25094456</v>
      </c>
      <c r="Z107" s="106">
        <v>0</v>
      </c>
      <c r="AA107" s="107">
        <f>$Z$107*$K$107</f>
        <v>0</v>
      </c>
      <c r="AR107" s="68" t="s">
        <v>148</v>
      </c>
      <c r="AT107" s="68" t="s">
        <v>143</v>
      </c>
      <c r="AU107" s="68" t="s">
        <v>74</v>
      </c>
      <c r="AY107" s="6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515</v>
      </c>
    </row>
    <row r="108" spans="2:51" s="6" customFormat="1" ht="15.75" customHeight="1">
      <c r="B108" s="109"/>
      <c r="E108" s="110"/>
      <c r="F108" s="258" t="s">
        <v>516</v>
      </c>
      <c r="G108" s="259"/>
      <c r="H108" s="259"/>
      <c r="I108" s="259"/>
      <c r="K108" s="112">
        <v>1.884</v>
      </c>
      <c r="S108" s="109"/>
      <c r="T108" s="113"/>
      <c r="AA108" s="114"/>
      <c r="AT108" s="111" t="s">
        <v>160</v>
      </c>
      <c r="AU108" s="111" t="s">
        <v>74</v>
      </c>
      <c r="AV108" s="111" t="s">
        <v>74</v>
      </c>
      <c r="AW108" s="111" t="s">
        <v>113</v>
      </c>
      <c r="AX108" s="111" t="s">
        <v>66</v>
      </c>
      <c r="AY108" s="111" t="s">
        <v>142</v>
      </c>
    </row>
    <row r="109" spans="2:51" s="6" customFormat="1" ht="15.75" customHeight="1">
      <c r="B109" s="118"/>
      <c r="E109" s="119"/>
      <c r="F109" s="262" t="s">
        <v>265</v>
      </c>
      <c r="G109" s="263"/>
      <c r="H109" s="263"/>
      <c r="I109" s="263"/>
      <c r="K109" s="120">
        <v>1.884</v>
      </c>
      <c r="S109" s="118"/>
      <c r="T109" s="121"/>
      <c r="AA109" s="122"/>
      <c r="AT109" s="119" t="s">
        <v>160</v>
      </c>
      <c r="AU109" s="119" t="s">
        <v>74</v>
      </c>
      <c r="AV109" s="119" t="s">
        <v>148</v>
      </c>
      <c r="AW109" s="119" t="s">
        <v>113</v>
      </c>
      <c r="AX109" s="119" t="s">
        <v>16</v>
      </c>
      <c r="AY109" s="119" t="s">
        <v>142</v>
      </c>
    </row>
    <row r="110" spans="2:63" s="90" customFormat="1" ht="30.75" customHeight="1">
      <c r="B110" s="91"/>
      <c r="D110" s="98" t="s">
        <v>117</v>
      </c>
      <c r="N110" s="250">
        <f>$BK$110</f>
        <v>0</v>
      </c>
      <c r="O110" s="249"/>
      <c r="P110" s="249"/>
      <c r="Q110" s="249"/>
      <c r="S110" s="91"/>
      <c r="T110" s="94"/>
      <c r="W110" s="95">
        <f>$W$111</f>
        <v>0</v>
      </c>
      <c r="Y110" s="95">
        <f>$Y$111</f>
        <v>0.11502</v>
      </c>
      <c r="AA110" s="96">
        <f>$AA$111</f>
        <v>0</v>
      </c>
      <c r="AR110" s="93" t="s">
        <v>16</v>
      </c>
      <c r="AT110" s="93" t="s">
        <v>65</v>
      </c>
      <c r="AU110" s="93" t="s">
        <v>16</v>
      </c>
      <c r="AY110" s="93" t="s">
        <v>142</v>
      </c>
      <c r="BK110" s="97">
        <f>$BK$111</f>
        <v>0</v>
      </c>
    </row>
    <row r="111" spans="2:65" s="6" customFormat="1" ht="27" customHeight="1">
      <c r="B111" s="17"/>
      <c r="C111" s="99" t="s">
        <v>475</v>
      </c>
      <c r="D111" s="99" t="s">
        <v>143</v>
      </c>
      <c r="E111" s="100" t="s">
        <v>517</v>
      </c>
      <c r="F111" s="260" t="s">
        <v>518</v>
      </c>
      <c r="G111" s="257"/>
      <c r="H111" s="257"/>
      <c r="I111" s="257"/>
      <c r="J111" s="102" t="s">
        <v>157</v>
      </c>
      <c r="K111" s="103">
        <v>142</v>
      </c>
      <c r="L111" s="261"/>
      <c r="M111" s="257"/>
      <c r="N111" s="261">
        <f>ROUND($L$111*$K$111,2)</f>
        <v>0</v>
      </c>
      <c r="O111" s="257"/>
      <c r="P111" s="257"/>
      <c r="Q111" s="257"/>
      <c r="R111" s="101" t="s">
        <v>147</v>
      </c>
      <c r="S111" s="17"/>
      <c r="T111" s="104"/>
      <c r="U111" s="105" t="s">
        <v>36</v>
      </c>
      <c r="X111" s="106">
        <v>0.00081</v>
      </c>
      <c r="Y111" s="106">
        <f>$X$111*$K$111</f>
        <v>0.11502</v>
      </c>
      <c r="Z111" s="106">
        <v>0</v>
      </c>
      <c r="AA111" s="107">
        <f>$Z$111*$K$111</f>
        <v>0</v>
      </c>
      <c r="AR111" s="68" t="s">
        <v>148</v>
      </c>
      <c r="AT111" s="68" t="s">
        <v>143</v>
      </c>
      <c r="AU111" s="68" t="s">
        <v>74</v>
      </c>
      <c r="AY111" s="6" t="s">
        <v>142</v>
      </c>
      <c r="BE111" s="108">
        <f>IF($U$111="základní",$N$111,0)</f>
        <v>0</v>
      </c>
      <c r="BF111" s="108">
        <f>IF($U$111="snížená",$N$111,0)</f>
        <v>0</v>
      </c>
      <c r="BG111" s="108">
        <f>IF($U$111="zákl. přenesená",$N$111,0)</f>
        <v>0</v>
      </c>
      <c r="BH111" s="108">
        <f>IF($U$111="sníž. přenesená",$N$111,0)</f>
        <v>0</v>
      </c>
      <c r="BI111" s="108">
        <f>IF($U$111="nulová",$N$111,0)</f>
        <v>0</v>
      </c>
      <c r="BJ111" s="68" t="s">
        <v>16</v>
      </c>
      <c r="BK111" s="108">
        <f>ROUND($L$111*$K$111,2)</f>
        <v>0</v>
      </c>
      <c r="BL111" s="68" t="s">
        <v>148</v>
      </c>
      <c r="BM111" s="68" t="s">
        <v>519</v>
      </c>
    </row>
    <row r="112" spans="2:63" s="90" customFormat="1" ht="30.75" customHeight="1">
      <c r="B112" s="91"/>
      <c r="D112" s="98" t="s">
        <v>118</v>
      </c>
      <c r="N112" s="250">
        <f>$BK$112</f>
        <v>0</v>
      </c>
      <c r="O112" s="249"/>
      <c r="P112" s="249"/>
      <c r="Q112" s="249"/>
      <c r="S112" s="91"/>
      <c r="T112" s="94"/>
      <c r="W112" s="95">
        <f>SUM($W$113:$W$114)</f>
        <v>0</v>
      </c>
      <c r="Y112" s="95">
        <f>SUM($Y$113:$Y$114)</f>
        <v>0</v>
      </c>
      <c r="AA112" s="96">
        <f>SUM($AA$113:$AA$114)</f>
        <v>0</v>
      </c>
      <c r="AR112" s="93" t="s">
        <v>16</v>
      </c>
      <c r="AT112" s="93" t="s">
        <v>65</v>
      </c>
      <c r="AU112" s="93" t="s">
        <v>16</v>
      </c>
      <c r="AY112" s="93" t="s">
        <v>142</v>
      </c>
      <c r="BK112" s="97">
        <f>SUM($BK$113:$BK$114)</f>
        <v>0</v>
      </c>
    </row>
    <row r="113" spans="2:65" s="6" customFormat="1" ht="39" customHeight="1">
      <c r="B113" s="17"/>
      <c r="C113" s="102" t="s">
        <v>300</v>
      </c>
      <c r="D113" s="102" t="s">
        <v>143</v>
      </c>
      <c r="E113" s="100" t="s">
        <v>520</v>
      </c>
      <c r="F113" s="260" t="s">
        <v>521</v>
      </c>
      <c r="G113" s="257"/>
      <c r="H113" s="257"/>
      <c r="I113" s="257"/>
      <c r="J113" s="102" t="s">
        <v>164</v>
      </c>
      <c r="K113" s="103">
        <v>11.9</v>
      </c>
      <c r="L113" s="261"/>
      <c r="M113" s="257"/>
      <c r="N113" s="261">
        <f>ROUND($L$113*$K$113,2)</f>
        <v>0</v>
      </c>
      <c r="O113" s="257"/>
      <c r="P113" s="257"/>
      <c r="Q113" s="257"/>
      <c r="R113" s="101" t="s">
        <v>147</v>
      </c>
      <c r="S113" s="17"/>
      <c r="T113" s="104"/>
      <c r="U113" s="105" t="s">
        <v>36</v>
      </c>
      <c r="X113" s="106">
        <v>0</v>
      </c>
      <c r="Y113" s="106">
        <f>$X$113*$K$113</f>
        <v>0</v>
      </c>
      <c r="Z113" s="106">
        <v>0</v>
      </c>
      <c r="AA113" s="107">
        <f>$Z$113*$K$113</f>
        <v>0</v>
      </c>
      <c r="AR113" s="68" t="s">
        <v>148</v>
      </c>
      <c r="AT113" s="68" t="s">
        <v>143</v>
      </c>
      <c r="AU113" s="68" t="s">
        <v>74</v>
      </c>
      <c r="AY113" s="68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148</v>
      </c>
      <c r="BM113" s="68" t="s">
        <v>522</v>
      </c>
    </row>
    <row r="114" spans="2:51" s="6" customFormat="1" ht="15.75" customHeight="1">
      <c r="B114" s="109"/>
      <c r="E114" s="110"/>
      <c r="F114" s="258" t="s">
        <v>523</v>
      </c>
      <c r="G114" s="259"/>
      <c r="H114" s="259"/>
      <c r="I114" s="259"/>
      <c r="K114" s="112">
        <v>11.9</v>
      </c>
      <c r="S114" s="109"/>
      <c r="T114" s="113"/>
      <c r="AA114" s="114"/>
      <c r="AT114" s="111" t="s">
        <v>160</v>
      </c>
      <c r="AU114" s="111" t="s">
        <v>74</v>
      </c>
      <c r="AV114" s="111" t="s">
        <v>74</v>
      </c>
      <c r="AW114" s="111" t="s">
        <v>113</v>
      </c>
      <c r="AX114" s="111" t="s">
        <v>16</v>
      </c>
      <c r="AY114" s="111" t="s">
        <v>142</v>
      </c>
    </row>
    <row r="115" spans="2:63" s="90" customFormat="1" ht="30.75" customHeight="1">
      <c r="B115" s="91"/>
      <c r="D115" s="98" t="s">
        <v>119</v>
      </c>
      <c r="N115" s="250">
        <f>$BK$115</f>
        <v>0</v>
      </c>
      <c r="O115" s="249"/>
      <c r="P115" s="249"/>
      <c r="Q115" s="249"/>
      <c r="S115" s="91"/>
      <c r="T115" s="94"/>
      <c r="W115" s="95">
        <f>SUM($W$116:$W$117)</f>
        <v>0</v>
      </c>
      <c r="Y115" s="95">
        <f>SUM($Y$116:$Y$117)</f>
        <v>0</v>
      </c>
      <c r="AA115" s="96">
        <f>SUM($AA$116:$AA$117)</f>
        <v>0</v>
      </c>
      <c r="AR115" s="93" t="s">
        <v>16</v>
      </c>
      <c r="AT115" s="93" t="s">
        <v>65</v>
      </c>
      <c r="AU115" s="93" t="s">
        <v>16</v>
      </c>
      <c r="AY115" s="93" t="s">
        <v>142</v>
      </c>
      <c r="BK115" s="97">
        <f>SUM($BK$116:$BK$117)</f>
        <v>0</v>
      </c>
    </row>
    <row r="116" spans="2:65" s="6" customFormat="1" ht="27" customHeight="1">
      <c r="B116" s="17"/>
      <c r="C116" s="99" t="s">
        <v>456</v>
      </c>
      <c r="D116" s="99" t="s">
        <v>143</v>
      </c>
      <c r="E116" s="100" t="s">
        <v>343</v>
      </c>
      <c r="F116" s="260" t="s">
        <v>524</v>
      </c>
      <c r="G116" s="257"/>
      <c r="H116" s="257"/>
      <c r="I116" s="257"/>
      <c r="J116" s="102" t="s">
        <v>146</v>
      </c>
      <c r="K116" s="103">
        <v>0.102</v>
      </c>
      <c r="L116" s="261"/>
      <c r="M116" s="257"/>
      <c r="N116" s="261">
        <f>ROUND($L$116*$K$116,2)</f>
        <v>0</v>
      </c>
      <c r="O116" s="257"/>
      <c r="P116" s="257"/>
      <c r="Q116" s="257"/>
      <c r="R116" s="101" t="s">
        <v>147</v>
      </c>
      <c r="S116" s="17"/>
      <c r="T116" s="104"/>
      <c r="U116" s="105" t="s">
        <v>36</v>
      </c>
      <c r="X116" s="106">
        <v>0</v>
      </c>
      <c r="Y116" s="106">
        <f>$X$116*$K$116</f>
        <v>0</v>
      </c>
      <c r="Z116" s="106">
        <v>0</v>
      </c>
      <c r="AA116" s="107">
        <f>$Z$116*$K$116</f>
        <v>0</v>
      </c>
      <c r="AR116" s="68" t="s">
        <v>148</v>
      </c>
      <c r="AT116" s="68" t="s">
        <v>143</v>
      </c>
      <c r="AU116" s="68" t="s">
        <v>74</v>
      </c>
      <c r="AY116" s="6" t="s">
        <v>142</v>
      </c>
      <c r="BE116" s="108">
        <f>IF($U$116="základní",$N$116,0)</f>
        <v>0</v>
      </c>
      <c r="BF116" s="108">
        <f>IF($U$116="snížená",$N$116,0)</f>
        <v>0</v>
      </c>
      <c r="BG116" s="108">
        <f>IF($U$116="zákl. přenesená",$N$116,0)</f>
        <v>0</v>
      </c>
      <c r="BH116" s="108">
        <f>IF($U$116="sníž. přenesená",$N$116,0)</f>
        <v>0</v>
      </c>
      <c r="BI116" s="108">
        <f>IF($U$116="nulová",$N$116,0)</f>
        <v>0</v>
      </c>
      <c r="BJ116" s="68" t="s">
        <v>16</v>
      </c>
      <c r="BK116" s="108">
        <f>ROUND($L$116*$K$116,2)</f>
        <v>0</v>
      </c>
      <c r="BL116" s="68" t="s">
        <v>148</v>
      </c>
      <c r="BM116" s="68" t="s">
        <v>525</v>
      </c>
    </row>
    <row r="117" spans="2:51" s="6" customFormat="1" ht="15.75" customHeight="1">
      <c r="B117" s="109"/>
      <c r="E117" s="110"/>
      <c r="F117" s="258" t="s">
        <v>526</v>
      </c>
      <c r="G117" s="259"/>
      <c r="H117" s="259"/>
      <c r="I117" s="259"/>
      <c r="K117" s="112">
        <v>0.102</v>
      </c>
      <c r="S117" s="109"/>
      <c r="T117" s="113"/>
      <c r="AA117" s="114"/>
      <c r="AT117" s="111" t="s">
        <v>160</v>
      </c>
      <c r="AU117" s="111" t="s">
        <v>74</v>
      </c>
      <c r="AV117" s="111" t="s">
        <v>74</v>
      </c>
      <c r="AW117" s="111" t="s">
        <v>113</v>
      </c>
      <c r="AX117" s="111" t="s">
        <v>16</v>
      </c>
      <c r="AY117" s="111" t="s">
        <v>142</v>
      </c>
    </row>
    <row r="118" spans="2:63" s="90" customFormat="1" ht="30.75" customHeight="1">
      <c r="B118" s="91"/>
      <c r="D118" s="98" t="s">
        <v>121</v>
      </c>
      <c r="N118" s="250">
        <f>$BK$118</f>
        <v>0</v>
      </c>
      <c r="O118" s="249"/>
      <c r="P118" s="249"/>
      <c r="Q118" s="249"/>
      <c r="S118" s="91"/>
      <c r="T118" s="94"/>
      <c r="W118" s="95">
        <f>$W$119</f>
        <v>0</v>
      </c>
      <c r="Y118" s="95">
        <f>$Y$119</f>
        <v>0</v>
      </c>
      <c r="AA118" s="96">
        <f>$AA$119</f>
        <v>0</v>
      </c>
      <c r="AR118" s="93" t="s">
        <v>16</v>
      </c>
      <c r="AT118" s="93" t="s">
        <v>65</v>
      </c>
      <c r="AU118" s="93" t="s">
        <v>16</v>
      </c>
      <c r="AY118" s="93" t="s">
        <v>142</v>
      </c>
      <c r="BK118" s="97">
        <f>$BK$119</f>
        <v>0</v>
      </c>
    </row>
    <row r="119" spans="2:63" s="90" customFormat="1" ht="15.75" customHeight="1">
      <c r="B119" s="91"/>
      <c r="D119" s="98" t="s">
        <v>122</v>
      </c>
      <c r="N119" s="250">
        <f>$BK$119</f>
        <v>0</v>
      </c>
      <c r="O119" s="249"/>
      <c r="P119" s="249"/>
      <c r="Q119" s="249"/>
      <c r="S119" s="91"/>
      <c r="T119" s="94"/>
      <c r="W119" s="95">
        <f>SUM($W$120:$W$121)</f>
        <v>0</v>
      </c>
      <c r="Y119" s="95">
        <f>SUM($Y$120:$Y$121)</f>
        <v>0</v>
      </c>
      <c r="AA119" s="96">
        <f>SUM($AA$120:$AA$121)</f>
        <v>0</v>
      </c>
      <c r="AR119" s="93" t="s">
        <v>16</v>
      </c>
      <c r="AT119" s="93" t="s">
        <v>65</v>
      </c>
      <c r="AU119" s="93" t="s">
        <v>74</v>
      </c>
      <c r="AY119" s="93" t="s">
        <v>142</v>
      </c>
      <c r="BK119" s="97">
        <f>SUM($BK$120:$BK$121)</f>
        <v>0</v>
      </c>
    </row>
    <row r="120" spans="2:65" s="6" customFormat="1" ht="39" customHeight="1">
      <c r="B120" s="17"/>
      <c r="C120" s="99" t="s">
        <v>527</v>
      </c>
      <c r="D120" s="99" t="s">
        <v>143</v>
      </c>
      <c r="E120" s="100" t="s">
        <v>528</v>
      </c>
      <c r="F120" s="260" t="s">
        <v>529</v>
      </c>
      <c r="G120" s="257"/>
      <c r="H120" s="257"/>
      <c r="I120" s="257"/>
      <c r="J120" s="102" t="s">
        <v>194</v>
      </c>
      <c r="K120" s="103">
        <v>2.4</v>
      </c>
      <c r="L120" s="261"/>
      <c r="M120" s="257"/>
      <c r="N120" s="261">
        <f>ROUND($L$120*$K$120,2)</f>
        <v>0</v>
      </c>
      <c r="O120" s="257"/>
      <c r="P120" s="257"/>
      <c r="Q120" s="257"/>
      <c r="R120" s="101" t="s">
        <v>147</v>
      </c>
      <c r="S120" s="17"/>
      <c r="T120" s="104"/>
      <c r="U120" s="105" t="s">
        <v>36</v>
      </c>
      <c r="X120" s="106">
        <v>0</v>
      </c>
      <c r="Y120" s="106">
        <f>$X$120*$K$120</f>
        <v>0</v>
      </c>
      <c r="Z120" s="106">
        <v>0</v>
      </c>
      <c r="AA120" s="107">
        <f>$Z$120*$K$120</f>
        <v>0</v>
      </c>
      <c r="AR120" s="68" t="s">
        <v>148</v>
      </c>
      <c r="AT120" s="68" t="s">
        <v>143</v>
      </c>
      <c r="AU120" s="68" t="s">
        <v>154</v>
      </c>
      <c r="AY120" s="6" t="s">
        <v>142</v>
      </c>
      <c r="BE120" s="108">
        <f>IF($U$120="základní",$N$120,0)</f>
        <v>0</v>
      </c>
      <c r="BF120" s="108">
        <f>IF($U$120="snížená",$N$120,0)</f>
        <v>0</v>
      </c>
      <c r="BG120" s="108">
        <f>IF($U$120="zákl. přenesená",$N$120,0)</f>
        <v>0</v>
      </c>
      <c r="BH120" s="108">
        <f>IF($U$120="sníž. přenesená",$N$120,0)</f>
        <v>0</v>
      </c>
      <c r="BI120" s="108">
        <f>IF($U$120="nulová",$N$120,0)</f>
        <v>0</v>
      </c>
      <c r="BJ120" s="68" t="s">
        <v>16</v>
      </c>
      <c r="BK120" s="108">
        <f>ROUND($L$120*$K$120,2)</f>
        <v>0</v>
      </c>
      <c r="BL120" s="68" t="s">
        <v>148</v>
      </c>
      <c r="BM120" s="68" t="s">
        <v>530</v>
      </c>
    </row>
    <row r="121" spans="2:65" s="6" customFormat="1" ht="39" customHeight="1">
      <c r="B121" s="17"/>
      <c r="C121" s="102" t="s">
        <v>296</v>
      </c>
      <c r="D121" s="102" t="s">
        <v>143</v>
      </c>
      <c r="E121" s="100" t="s">
        <v>531</v>
      </c>
      <c r="F121" s="260" t="s">
        <v>532</v>
      </c>
      <c r="G121" s="257"/>
      <c r="H121" s="257"/>
      <c r="I121" s="257"/>
      <c r="J121" s="102" t="s">
        <v>194</v>
      </c>
      <c r="K121" s="103">
        <v>2.4</v>
      </c>
      <c r="L121" s="261"/>
      <c r="M121" s="257"/>
      <c r="N121" s="261">
        <f>ROUND($L$121*$K$121,2)</f>
        <v>0</v>
      </c>
      <c r="O121" s="257"/>
      <c r="P121" s="257"/>
      <c r="Q121" s="257"/>
      <c r="R121" s="101" t="s">
        <v>147</v>
      </c>
      <c r="S121" s="17"/>
      <c r="T121" s="104"/>
      <c r="U121" s="105" t="s">
        <v>36</v>
      </c>
      <c r="X121" s="106">
        <v>0</v>
      </c>
      <c r="Y121" s="106">
        <f>$X$121*$K$121</f>
        <v>0</v>
      </c>
      <c r="Z121" s="106">
        <v>0</v>
      </c>
      <c r="AA121" s="107">
        <f>$Z$121*$K$121</f>
        <v>0</v>
      </c>
      <c r="AR121" s="68" t="s">
        <v>148</v>
      </c>
      <c r="AT121" s="68" t="s">
        <v>143</v>
      </c>
      <c r="AU121" s="68" t="s">
        <v>154</v>
      </c>
      <c r="AY121" s="68" t="s">
        <v>142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16</v>
      </c>
      <c r="BK121" s="108">
        <f>ROUND($L$121*$K$121,2)</f>
        <v>0</v>
      </c>
      <c r="BL121" s="68" t="s">
        <v>148</v>
      </c>
      <c r="BM121" s="68" t="s">
        <v>533</v>
      </c>
    </row>
    <row r="122" spans="2:63" s="90" customFormat="1" ht="37.5" customHeight="1">
      <c r="B122" s="91"/>
      <c r="D122" s="92" t="s">
        <v>123</v>
      </c>
      <c r="N122" s="248">
        <f>$BK$122</f>
        <v>0</v>
      </c>
      <c r="O122" s="249"/>
      <c r="P122" s="249"/>
      <c r="Q122" s="249"/>
      <c r="S122" s="91"/>
      <c r="T122" s="94"/>
      <c r="W122" s="95">
        <f>$W$123+$W$128+$W$133+$W$137</f>
        <v>0</v>
      </c>
      <c r="Y122" s="95">
        <f>$Y$123+$Y$128+$Y$133+$Y$137</f>
        <v>1.17942</v>
      </c>
      <c r="AA122" s="96">
        <f>$AA$123+$AA$128+$AA$133+$AA$137</f>
        <v>2.4000000000000004</v>
      </c>
      <c r="AR122" s="93" t="s">
        <v>74</v>
      </c>
      <c r="AT122" s="93" t="s">
        <v>65</v>
      </c>
      <c r="AU122" s="93" t="s">
        <v>66</v>
      </c>
      <c r="AY122" s="93" t="s">
        <v>142</v>
      </c>
      <c r="BK122" s="97">
        <f>$BK$123+$BK$128+$BK$133+$BK$137</f>
        <v>0</v>
      </c>
    </row>
    <row r="123" spans="2:63" s="90" customFormat="1" ht="21" customHeight="1">
      <c r="B123" s="91"/>
      <c r="D123" s="98" t="s">
        <v>483</v>
      </c>
      <c r="N123" s="250">
        <f>$BK$123</f>
        <v>0</v>
      </c>
      <c r="O123" s="249"/>
      <c r="P123" s="249"/>
      <c r="Q123" s="249"/>
      <c r="S123" s="91"/>
      <c r="T123" s="94"/>
      <c r="W123" s="95">
        <f>SUM($W$124:$W$127)</f>
        <v>0</v>
      </c>
      <c r="Y123" s="95">
        <f>SUM($Y$124:$Y$127)</f>
        <v>0</v>
      </c>
      <c r="AA123" s="96">
        <f>SUM($AA$124:$AA$127)</f>
        <v>2.4000000000000004</v>
      </c>
      <c r="AR123" s="93" t="s">
        <v>74</v>
      </c>
      <c r="AT123" s="93" t="s">
        <v>65</v>
      </c>
      <c r="AU123" s="93" t="s">
        <v>16</v>
      </c>
      <c r="AY123" s="93" t="s">
        <v>142</v>
      </c>
      <c r="BK123" s="97">
        <f>SUM($BK$124:$BK$127)</f>
        <v>0</v>
      </c>
    </row>
    <row r="124" spans="2:65" s="6" customFormat="1" ht="27" customHeight="1">
      <c r="B124" s="17"/>
      <c r="C124" s="102" t="s">
        <v>21</v>
      </c>
      <c r="D124" s="102" t="s">
        <v>143</v>
      </c>
      <c r="E124" s="100" t="s">
        <v>534</v>
      </c>
      <c r="F124" s="260" t="s">
        <v>535</v>
      </c>
      <c r="G124" s="257"/>
      <c r="H124" s="257"/>
      <c r="I124" s="257"/>
      <c r="J124" s="102" t="s">
        <v>157</v>
      </c>
      <c r="K124" s="103">
        <v>340</v>
      </c>
      <c r="L124" s="261"/>
      <c r="M124" s="257"/>
      <c r="N124" s="261">
        <f>ROUND($L$124*$K$124,2)</f>
        <v>0</v>
      </c>
      <c r="O124" s="257"/>
      <c r="P124" s="257"/>
      <c r="Q124" s="257"/>
      <c r="R124" s="101"/>
      <c r="S124" s="17"/>
      <c r="T124" s="104"/>
      <c r="U124" s="105" t="s">
        <v>36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8" t="s">
        <v>148</v>
      </c>
      <c r="AT124" s="68" t="s">
        <v>143</v>
      </c>
      <c r="AU124" s="68" t="s">
        <v>74</v>
      </c>
      <c r="AY124" s="68" t="s">
        <v>142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8" t="s">
        <v>16</v>
      </c>
      <c r="BK124" s="108">
        <f>ROUND($L$124*$K$124,2)</f>
        <v>0</v>
      </c>
      <c r="BL124" s="68" t="s">
        <v>148</v>
      </c>
      <c r="BM124" s="68" t="s">
        <v>536</v>
      </c>
    </row>
    <row r="125" spans="2:47" s="6" customFormat="1" ht="27" customHeight="1">
      <c r="B125" s="17"/>
      <c r="F125" s="252" t="s">
        <v>537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17"/>
      <c r="T125" s="41"/>
      <c r="AA125" s="42"/>
      <c r="AT125" s="6" t="s">
        <v>271</v>
      </c>
      <c r="AU125" s="6" t="s">
        <v>74</v>
      </c>
    </row>
    <row r="126" spans="2:65" s="6" customFormat="1" ht="39" customHeight="1">
      <c r="B126" s="17"/>
      <c r="C126" s="99" t="s">
        <v>205</v>
      </c>
      <c r="D126" s="99" t="s">
        <v>143</v>
      </c>
      <c r="E126" s="100" t="s">
        <v>538</v>
      </c>
      <c r="F126" s="260" t="s">
        <v>539</v>
      </c>
      <c r="G126" s="257"/>
      <c r="H126" s="257"/>
      <c r="I126" s="257"/>
      <c r="J126" s="102" t="s">
        <v>235</v>
      </c>
      <c r="K126" s="103">
        <v>6</v>
      </c>
      <c r="L126" s="261"/>
      <c r="M126" s="257"/>
      <c r="N126" s="261">
        <f>ROUND($L$126*$K$126,2)</f>
        <v>0</v>
      </c>
      <c r="O126" s="257"/>
      <c r="P126" s="257"/>
      <c r="Q126" s="257"/>
      <c r="R126" s="101"/>
      <c r="S126" s="17"/>
      <c r="T126" s="104"/>
      <c r="U126" s="105" t="s">
        <v>36</v>
      </c>
      <c r="X126" s="106">
        <v>0</v>
      </c>
      <c r="Y126" s="106">
        <f>$X$126*$K$126</f>
        <v>0</v>
      </c>
      <c r="Z126" s="106">
        <v>0.4</v>
      </c>
      <c r="AA126" s="107">
        <f>$Z$126*$K$126</f>
        <v>2.4000000000000004</v>
      </c>
      <c r="AR126" s="68" t="s">
        <v>326</v>
      </c>
      <c r="AT126" s="68" t="s">
        <v>143</v>
      </c>
      <c r="AU126" s="68" t="s">
        <v>74</v>
      </c>
      <c r="AY126" s="6" t="s">
        <v>142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8" t="s">
        <v>16</v>
      </c>
      <c r="BK126" s="108">
        <f>ROUND($L$126*$K$126,2)</f>
        <v>0</v>
      </c>
      <c r="BL126" s="68" t="s">
        <v>326</v>
      </c>
      <c r="BM126" s="68" t="s">
        <v>540</v>
      </c>
    </row>
    <row r="127" spans="2:65" s="6" customFormat="1" ht="15.75" customHeight="1">
      <c r="B127" s="17"/>
      <c r="C127" s="102" t="s">
        <v>404</v>
      </c>
      <c r="D127" s="102" t="s">
        <v>143</v>
      </c>
      <c r="E127" s="100" t="s">
        <v>541</v>
      </c>
      <c r="F127" s="260" t="s">
        <v>542</v>
      </c>
      <c r="G127" s="257"/>
      <c r="H127" s="257"/>
      <c r="I127" s="257"/>
      <c r="J127" s="102" t="s">
        <v>235</v>
      </c>
      <c r="K127" s="103">
        <v>1</v>
      </c>
      <c r="L127" s="261"/>
      <c r="M127" s="257"/>
      <c r="N127" s="261">
        <f>ROUND($L$127*$K$127,2)</f>
        <v>0</v>
      </c>
      <c r="O127" s="257"/>
      <c r="P127" s="257"/>
      <c r="Q127" s="257"/>
      <c r="R127" s="101"/>
      <c r="S127" s="17"/>
      <c r="T127" s="104"/>
      <c r="U127" s="105" t="s">
        <v>36</v>
      </c>
      <c r="X127" s="106">
        <v>0</v>
      </c>
      <c r="Y127" s="106">
        <f>$X$127*$K$127</f>
        <v>0</v>
      </c>
      <c r="Z127" s="106">
        <v>0</v>
      </c>
      <c r="AA127" s="107">
        <f>$Z$127*$K$127</f>
        <v>0</v>
      </c>
      <c r="AR127" s="68" t="s">
        <v>326</v>
      </c>
      <c r="AT127" s="68" t="s">
        <v>143</v>
      </c>
      <c r="AU127" s="68" t="s">
        <v>74</v>
      </c>
      <c r="AY127" s="68" t="s">
        <v>142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8" t="s">
        <v>16</v>
      </c>
      <c r="BK127" s="108">
        <f>ROUND($L$127*$K$127,2)</f>
        <v>0</v>
      </c>
      <c r="BL127" s="68" t="s">
        <v>326</v>
      </c>
      <c r="BM127" s="68" t="s">
        <v>543</v>
      </c>
    </row>
    <row r="128" spans="2:63" s="90" customFormat="1" ht="30.75" customHeight="1">
      <c r="B128" s="91"/>
      <c r="D128" s="98" t="s">
        <v>484</v>
      </c>
      <c r="N128" s="250">
        <f>$BK$128</f>
        <v>0</v>
      </c>
      <c r="O128" s="249"/>
      <c r="P128" s="249"/>
      <c r="Q128" s="249"/>
      <c r="S128" s="91"/>
      <c r="T128" s="94"/>
      <c r="W128" s="95">
        <f>SUM($W$129:$W$132)</f>
        <v>0</v>
      </c>
      <c r="Y128" s="95">
        <f>SUM($Y$129:$Y$132)</f>
        <v>0.21118</v>
      </c>
      <c r="AA128" s="96">
        <f>SUM($AA$129:$AA$132)</f>
        <v>0</v>
      </c>
      <c r="AR128" s="93" t="s">
        <v>74</v>
      </c>
      <c r="AT128" s="93" t="s">
        <v>65</v>
      </c>
      <c r="AU128" s="93" t="s">
        <v>16</v>
      </c>
      <c r="AY128" s="93" t="s">
        <v>142</v>
      </c>
      <c r="BK128" s="97">
        <f>SUM($BK$129:$BK$132)</f>
        <v>0</v>
      </c>
    </row>
    <row r="129" spans="2:65" s="6" customFormat="1" ht="27" customHeight="1">
      <c r="B129" s="17"/>
      <c r="C129" s="102" t="s">
        <v>390</v>
      </c>
      <c r="D129" s="102" t="s">
        <v>143</v>
      </c>
      <c r="E129" s="100" t="s">
        <v>544</v>
      </c>
      <c r="F129" s="260" t="s">
        <v>545</v>
      </c>
      <c r="G129" s="257"/>
      <c r="H129" s="257"/>
      <c r="I129" s="257"/>
      <c r="J129" s="102" t="s">
        <v>157</v>
      </c>
      <c r="K129" s="103">
        <v>340</v>
      </c>
      <c r="L129" s="261"/>
      <c r="M129" s="257"/>
      <c r="N129" s="261">
        <f>ROUND($L$129*$K$129,2)</f>
        <v>0</v>
      </c>
      <c r="O129" s="257"/>
      <c r="P129" s="257"/>
      <c r="Q129" s="257"/>
      <c r="R129" s="101"/>
      <c r="S129" s="17"/>
      <c r="T129" s="104"/>
      <c r="U129" s="105" t="s">
        <v>36</v>
      </c>
      <c r="X129" s="106">
        <v>0</v>
      </c>
      <c r="Y129" s="106">
        <f>$X$129*$K$129</f>
        <v>0</v>
      </c>
      <c r="Z129" s="106">
        <v>0</v>
      </c>
      <c r="AA129" s="107">
        <f>$Z$129*$K$129</f>
        <v>0</v>
      </c>
      <c r="AR129" s="68" t="s">
        <v>326</v>
      </c>
      <c r="AT129" s="68" t="s">
        <v>143</v>
      </c>
      <c r="AU129" s="68" t="s">
        <v>74</v>
      </c>
      <c r="AY129" s="68" t="s">
        <v>142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8" t="s">
        <v>16</v>
      </c>
      <c r="BK129" s="108">
        <f>ROUND($L$129*$K$129,2)</f>
        <v>0</v>
      </c>
      <c r="BL129" s="68" t="s">
        <v>326</v>
      </c>
      <c r="BM129" s="68" t="s">
        <v>546</v>
      </c>
    </row>
    <row r="130" spans="2:65" s="6" customFormat="1" ht="15.75" customHeight="1">
      <c r="B130" s="17"/>
      <c r="C130" s="115" t="s">
        <v>150</v>
      </c>
      <c r="D130" s="115" t="s">
        <v>202</v>
      </c>
      <c r="E130" s="116" t="s">
        <v>547</v>
      </c>
      <c r="F130" s="254" t="s">
        <v>548</v>
      </c>
      <c r="G130" s="255"/>
      <c r="H130" s="255"/>
      <c r="I130" s="255"/>
      <c r="J130" s="115" t="s">
        <v>229</v>
      </c>
      <c r="K130" s="117">
        <v>211.18</v>
      </c>
      <c r="L130" s="256"/>
      <c r="M130" s="255"/>
      <c r="N130" s="256">
        <f>ROUND($L$130*$K$130,2)</f>
        <v>0</v>
      </c>
      <c r="O130" s="257"/>
      <c r="P130" s="257"/>
      <c r="Q130" s="257"/>
      <c r="R130" s="101" t="s">
        <v>147</v>
      </c>
      <c r="S130" s="17"/>
      <c r="T130" s="104"/>
      <c r="U130" s="105" t="s">
        <v>36</v>
      </c>
      <c r="X130" s="106">
        <v>0.001</v>
      </c>
      <c r="Y130" s="106">
        <f>$X$130*$K$130</f>
        <v>0.21118</v>
      </c>
      <c r="Z130" s="106">
        <v>0</v>
      </c>
      <c r="AA130" s="107">
        <f>$Z$130*$K$130</f>
        <v>0</v>
      </c>
      <c r="AR130" s="68" t="s">
        <v>464</v>
      </c>
      <c r="AT130" s="68" t="s">
        <v>202</v>
      </c>
      <c r="AU130" s="68" t="s">
        <v>74</v>
      </c>
      <c r="AY130" s="68" t="s">
        <v>142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8" t="s">
        <v>16</v>
      </c>
      <c r="BK130" s="108">
        <f>ROUND($L$130*$K$130,2)</f>
        <v>0</v>
      </c>
      <c r="BL130" s="68" t="s">
        <v>326</v>
      </c>
      <c r="BM130" s="68" t="s">
        <v>549</v>
      </c>
    </row>
    <row r="131" spans="2:47" s="6" customFormat="1" ht="27" customHeight="1">
      <c r="B131" s="17"/>
      <c r="F131" s="252" t="s">
        <v>550</v>
      </c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17"/>
      <c r="T131" s="41"/>
      <c r="AA131" s="42"/>
      <c r="AT131" s="6" t="s">
        <v>271</v>
      </c>
      <c r="AU131" s="6" t="s">
        <v>74</v>
      </c>
    </row>
    <row r="132" spans="2:51" s="6" customFormat="1" ht="15.75" customHeight="1">
      <c r="B132" s="109"/>
      <c r="E132" s="111"/>
      <c r="F132" s="258" t="s">
        <v>551</v>
      </c>
      <c r="G132" s="259"/>
      <c r="H132" s="259"/>
      <c r="I132" s="259"/>
      <c r="K132" s="112">
        <v>211.18</v>
      </c>
      <c r="S132" s="109"/>
      <c r="T132" s="113"/>
      <c r="AA132" s="114"/>
      <c r="AT132" s="111" t="s">
        <v>160</v>
      </c>
      <c r="AU132" s="111" t="s">
        <v>74</v>
      </c>
      <c r="AV132" s="111" t="s">
        <v>74</v>
      </c>
      <c r="AW132" s="111" t="s">
        <v>113</v>
      </c>
      <c r="AX132" s="111" t="s">
        <v>16</v>
      </c>
      <c r="AY132" s="111" t="s">
        <v>142</v>
      </c>
    </row>
    <row r="133" spans="2:63" s="90" customFormat="1" ht="30.75" customHeight="1">
      <c r="B133" s="91"/>
      <c r="D133" s="98" t="s">
        <v>485</v>
      </c>
      <c r="N133" s="250">
        <f>$BK$133</f>
        <v>0</v>
      </c>
      <c r="O133" s="249"/>
      <c r="P133" s="249"/>
      <c r="Q133" s="249"/>
      <c r="S133" s="91"/>
      <c r="T133" s="94"/>
      <c r="W133" s="95">
        <f>SUM($W$134:$W$136)</f>
        <v>0</v>
      </c>
      <c r="Y133" s="95">
        <f>SUM($Y$134:$Y$136)</f>
        <v>0.34034</v>
      </c>
      <c r="AA133" s="96">
        <f>SUM($AA$134:$AA$136)</f>
        <v>0</v>
      </c>
      <c r="AR133" s="93" t="s">
        <v>74</v>
      </c>
      <c r="AT133" s="93" t="s">
        <v>65</v>
      </c>
      <c r="AU133" s="93" t="s">
        <v>16</v>
      </c>
      <c r="AY133" s="93" t="s">
        <v>142</v>
      </c>
      <c r="BK133" s="97">
        <f>SUM($BK$134:$BK$136)</f>
        <v>0</v>
      </c>
    </row>
    <row r="134" spans="2:65" s="6" customFormat="1" ht="27" customHeight="1">
      <c r="B134" s="17"/>
      <c r="C134" s="99" t="s">
        <v>161</v>
      </c>
      <c r="D134" s="99" t="s">
        <v>143</v>
      </c>
      <c r="E134" s="100" t="s">
        <v>552</v>
      </c>
      <c r="F134" s="260" t="s">
        <v>553</v>
      </c>
      <c r="G134" s="257"/>
      <c r="H134" s="257"/>
      <c r="I134" s="257"/>
      <c r="J134" s="102" t="s">
        <v>157</v>
      </c>
      <c r="K134" s="103">
        <v>374</v>
      </c>
      <c r="L134" s="261"/>
      <c r="M134" s="257"/>
      <c r="N134" s="261">
        <f>ROUND($L$134*$K$134,2)</f>
        <v>0</v>
      </c>
      <c r="O134" s="257"/>
      <c r="P134" s="257"/>
      <c r="Q134" s="257"/>
      <c r="R134" s="101"/>
      <c r="S134" s="17"/>
      <c r="T134" s="104"/>
      <c r="U134" s="105" t="s">
        <v>36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8" t="s">
        <v>326</v>
      </c>
      <c r="AT134" s="68" t="s">
        <v>143</v>
      </c>
      <c r="AU134" s="68" t="s">
        <v>74</v>
      </c>
      <c r="AY134" s="6" t="s">
        <v>142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16</v>
      </c>
      <c r="BK134" s="108">
        <f>ROUND($L$134*$K$134,2)</f>
        <v>0</v>
      </c>
      <c r="BL134" s="68" t="s">
        <v>326</v>
      </c>
      <c r="BM134" s="68" t="s">
        <v>554</v>
      </c>
    </row>
    <row r="135" spans="2:51" s="6" customFormat="1" ht="15.75" customHeight="1">
      <c r="B135" s="109"/>
      <c r="E135" s="110"/>
      <c r="F135" s="258" t="s">
        <v>555</v>
      </c>
      <c r="G135" s="259"/>
      <c r="H135" s="259"/>
      <c r="I135" s="259"/>
      <c r="K135" s="112">
        <v>374</v>
      </c>
      <c r="S135" s="109"/>
      <c r="T135" s="113"/>
      <c r="AA135" s="114"/>
      <c r="AT135" s="111" t="s">
        <v>160</v>
      </c>
      <c r="AU135" s="111" t="s">
        <v>74</v>
      </c>
      <c r="AV135" s="111" t="s">
        <v>74</v>
      </c>
      <c r="AW135" s="111" t="s">
        <v>113</v>
      </c>
      <c r="AX135" s="111" t="s">
        <v>16</v>
      </c>
      <c r="AY135" s="111" t="s">
        <v>142</v>
      </c>
    </row>
    <row r="136" spans="2:65" s="6" customFormat="1" ht="15.75" customHeight="1">
      <c r="B136" s="17"/>
      <c r="C136" s="123" t="s">
        <v>177</v>
      </c>
      <c r="D136" s="123" t="s">
        <v>202</v>
      </c>
      <c r="E136" s="116" t="s">
        <v>556</v>
      </c>
      <c r="F136" s="254" t="s">
        <v>557</v>
      </c>
      <c r="G136" s="255"/>
      <c r="H136" s="255"/>
      <c r="I136" s="255"/>
      <c r="J136" s="115" t="s">
        <v>157</v>
      </c>
      <c r="K136" s="117">
        <v>374</v>
      </c>
      <c r="L136" s="256"/>
      <c r="M136" s="255"/>
      <c r="N136" s="256">
        <f>ROUND($L$136*$K$136,2)</f>
        <v>0</v>
      </c>
      <c r="O136" s="257"/>
      <c r="P136" s="257"/>
      <c r="Q136" s="257"/>
      <c r="R136" s="101" t="s">
        <v>147</v>
      </c>
      <c r="S136" s="17"/>
      <c r="T136" s="104"/>
      <c r="U136" s="105" t="s">
        <v>36</v>
      </c>
      <c r="X136" s="106">
        <v>0.00091</v>
      </c>
      <c r="Y136" s="106">
        <f>$X$136*$K$136</f>
        <v>0.34034</v>
      </c>
      <c r="Z136" s="106">
        <v>0</v>
      </c>
      <c r="AA136" s="107">
        <f>$Z$136*$K$136</f>
        <v>0</v>
      </c>
      <c r="AR136" s="68" t="s">
        <v>464</v>
      </c>
      <c r="AT136" s="68" t="s">
        <v>202</v>
      </c>
      <c r="AU136" s="68" t="s">
        <v>74</v>
      </c>
      <c r="AY136" s="6" t="s">
        <v>142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8" t="s">
        <v>16</v>
      </c>
      <c r="BK136" s="108">
        <f>ROUND($L$136*$K$136,2)</f>
        <v>0</v>
      </c>
      <c r="BL136" s="68" t="s">
        <v>326</v>
      </c>
      <c r="BM136" s="68" t="s">
        <v>558</v>
      </c>
    </row>
    <row r="137" spans="2:63" s="90" customFormat="1" ht="30.75" customHeight="1">
      <c r="B137" s="91"/>
      <c r="D137" s="98" t="s">
        <v>486</v>
      </c>
      <c r="N137" s="250">
        <f>$BK$137</f>
        <v>0</v>
      </c>
      <c r="O137" s="249"/>
      <c r="P137" s="249"/>
      <c r="Q137" s="249"/>
      <c r="S137" s="91"/>
      <c r="T137" s="94"/>
      <c r="W137" s="95">
        <f>SUM($W$138:$W$143)</f>
        <v>0</v>
      </c>
      <c r="Y137" s="95">
        <f>SUM($Y$138:$Y$143)</f>
        <v>0.6279</v>
      </c>
      <c r="AA137" s="96">
        <f>SUM($AA$138:$AA$143)</f>
        <v>0</v>
      </c>
      <c r="AR137" s="93" t="s">
        <v>74</v>
      </c>
      <c r="AT137" s="93" t="s">
        <v>65</v>
      </c>
      <c r="AU137" s="93" t="s">
        <v>16</v>
      </c>
      <c r="AY137" s="93" t="s">
        <v>142</v>
      </c>
      <c r="BK137" s="97">
        <f>SUM($BK$138:$BK$143)</f>
        <v>0</v>
      </c>
    </row>
    <row r="138" spans="2:65" s="6" customFormat="1" ht="39" customHeight="1">
      <c r="B138" s="17"/>
      <c r="C138" s="102" t="s">
        <v>559</v>
      </c>
      <c r="D138" s="102" t="s">
        <v>143</v>
      </c>
      <c r="E138" s="100" t="s">
        <v>560</v>
      </c>
      <c r="F138" s="260" t="s">
        <v>561</v>
      </c>
      <c r="G138" s="257"/>
      <c r="H138" s="257"/>
      <c r="I138" s="257"/>
      <c r="J138" s="102" t="s">
        <v>235</v>
      </c>
      <c r="K138" s="103">
        <v>39</v>
      </c>
      <c r="L138" s="261"/>
      <c r="M138" s="257"/>
      <c r="N138" s="261">
        <f>ROUND($L$138*$K$138,2)</f>
        <v>0</v>
      </c>
      <c r="O138" s="257"/>
      <c r="P138" s="257"/>
      <c r="Q138" s="257"/>
      <c r="R138" s="101" t="s">
        <v>147</v>
      </c>
      <c r="S138" s="17"/>
      <c r="T138" s="104"/>
      <c r="U138" s="105" t="s">
        <v>36</v>
      </c>
      <c r="X138" s="106">
        <v>0</v>
      </c>
      <c r="Y138" s="106">
        <f>$X$138*$K$138</f>
        <v>0</v>
      </c>
      <c r="Z138" s="106">
        <v>0</v>
      </c>
      <c r="AA138" s="107">
        <f>$Z$138*$K$138</f>
        <v>0</v>
      </c>
      <c r="AR138" s="68" t="s">
        <v>326</v>
      </c>
      <c r="AT138" s="68" t="s">
        <v>143</v>
      </c>
      <c r="AU138" s="68" t="s">
        <v>74</v>
      </c>
      <c r="AY138" s="68" t="s">
        <v>142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8" t="s">
        <v>16</v>
      </c>
      <c r="BK138" s="108">
        <f>ROUND($L$138*$K$138,2)</f>
        <v>0</v>
      </c>
      <c r="BL138" s="68" t="s">
        <v>326</v>
      </c>
      <c r="BM138" s="68" t="s">
        <v>562</v>
      </c>
    </row>
    <row r="139" spans="2:65" s="6" customFormat="1" ht="51" customHeight="1">
      <c r="B139" s="17"/>
      <c r="C139" s="102" t="s">
        <v>461</v>
      </c>
      <c r="D139" s="102" t="s">
        <v>143</v>
      </c>
      <c r="E139" s="100" t="s">
        <v>563</v>
      </c>
      <c r="F139" s="260" t="s">
        <v>564</v>
      </c>
      <c r="G139" s="257"/>
      <c r="H139" s="257"/>
      <c r="I139" s="257"/>
      <c r="J139" s="102" t="s">
        <v>235</v>
      </c>
      <c r="K139" s="103">
        <v>9</v>
      </c>
      <c r="L139" s="261"/>
      <c r="M139" s="257"/>
      <c r="N139" s="261">
        <f>ROUND($L$139*$K$139,2)</f>
        <v>0</v>
      </c>
      <c r="O139" s="257"/>
      <c r="P139" s="257"/>
      <c r="Q139" s="257"/>
      <c r="R139" s="101"/>
      <c r="S139" s="17"/>
      <c r="T139" s="104"/>
      <c r="U139" s="105" t="s">
        <v>36</v>
      </c>
      <c r="X139" s="106">
        <v>0</v>
      </c>
      <c r="Y139" s="106">
        <f>$X$139*$K$139</f>
        <v>0</v>
      </c>
      <c r="Z139" s="106">
        <v>0</v>
      </c>
      <c r="AA139" s="107">
        <f>$Z$139*$K$139</f>
        <v>0</v>
      </c>
      <c r="AR139" s="68" t="s">
        <v>326</v>
      </c>
      <c r="AT139" s="68" t="s">
        <v>143</v>
      </c>
      <c r="AU139" s="68" t="s">
        <v>74</v>
      </c>
      <c r="AY139" s="68" t="s">
        <v>142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8" t="s">
        <v>16</v>
      </c>
      <c r="BK139" s="108">
        <f>ROUND($L$139*$K$139,2)</f>
        <v>0</v>
      </c>
      <c r="BL139" s="68" t="s">
        <v>326</v>
      </c>
      <c r="BM139" s="68" t="s">
        <v>565</v>
      </c>
    </row>
    <row r="140" spans="2:65" s="6" customFormat="1" ht="27" customHeight="1">
      <c r="B140" s="17"/>
      <c r="C140" s="102" t="s">
        <v>342</v>
      </c>
      <c r="D140" s="102" t="s">
        <v>143</v>
      </c>
      <c r="E140" s="100" t="s">
        <v>566</v>
      </c>
      <c r="F140" s="260" t="s">
        <v>567</v>
      </c>
      <c r="G140" s="257"/>
      <c r="H140" s="257"/>
      <c r="I140" s="257"/>
      <c r="J140" s="102" t="s">
        <v>235</v>
      </c>
      <c r="K140" s="103">
        <v>13</v>
      </c>
      <c r="L140" s="261"/>
      <c r="M140" s="257"/>
      <c r="N140" s="261">
        <f>ROUND($L$140*$K$140,2)</f>
        <v>0</v>
      </c>
      <c r="O140" s="257"/>
      <c r="P140" s="257"/>
      <c r="Q140" s="257"/>
      <c r="R140" s="101" t="s">
        <v>147</v>
      </c>
      <c r="S140" s="17"/>
      <c r="T140" s="104"/>
      <c r="U140" s="105" t="s">
        <v>36</v>
      </c>
      <c r="X140" s="106">
        <v>0</v>
      </c>
      <c r="Y140" s="106">
        <f>$X$140*$K$140</f>
        <v>0</v>
      </c>
      <c r="Z140" s="106">
        <v>0</v>
      </c>
      <c r="AA140" s="107">
        <f>$Z$140*$K$140</f>
        <v>0</v>
      </c>
      <c r="AR140" s="68" t="s">
        <v>326</v>
      </c>
      <c r="AT140" s="68" t="s">
        <v>143</v>
      </c>
      <c r="AU140" s="68" t="s">
        <v>74</v>
      </c>
      <c r="AY140" s="68" t="s">
        <v>142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16</v>
      </c>
      <c r="BK140" s="108">
        <f>ROUND($L$140*$K$140,2)</f>
        <v>0</v>
      </c>
      <c r="BL140" s="68" t="s">
        <v>326</v>
      </c>
      <c r="BM140" s="68" t="s">
        <v>568</v>
      </c>
    </row>
    <row r="141" spans="2:65" s="6" customFormat="1" ht="39" customHeight="1">
      <c r="B141" s="17"/>
      <c r="C141" s="115" t="s">
        <v>332</v>
      </c>
      <c r="D141" s="115" t="s">
        <v>202</v>
      </c>
      <c r="E141" s="116" t="s">
        <v>569</v>
      </c>
      <c r="F141" s="254" t="s">
        <v>570</v>
      </c>
      <c r="G141" s="255"/>
      <c r="H141" s="255"/>
      <c r="I141" s="255"/>
      <c r="J141" s="115" t="s">
        <v>235</v>
      </c>
      <c r="K141" s="117">
        <v>13</v>
      </c>
      <c r="L141" s="256"/>
      <c r="M141" s="255"/>
      <c r="N141" s="256">
        <f>ROUND($L$141*$K$141,2)</f>
        <v>0</v>
      </c>
      <c r="O141" s="257"/>
      <c r="P141" s="257"/>
      <c r="Q141" s="257"/>
      <c r="R141" s="101"/>
      <c r="S141" s="17"/>
      <c r="T141" s="104"/>
      <c r="U141" s="105" t="s">
        <v>36</v>
      </c>
      <c r="X141" s="106">
        <v>0.045</v>
      </c>
      <c r="Y141" s="106">
        <f>$X$141*$K$141</f>
        <v>0.585</v>
      </c>
      <c r="Z141" s="106">
        <v>0</v>
      </c>
      <c r="AA141" s="107">
        <f>$Z$141*$K$141</f>
        <v>0</v>
      </c>
      <c r="AR141" s="68" t="s">
        <v>464</v>
      </c>
      <c r="AT141" s="68" t="s">
        <v>202</v>
      </c>
      <c r="AU141" s="68" t="s">
        <v>74</v>
      </c>
      <c r="AY141" s="68" t="s">
        <v>142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16</v>
      </c>
      <c r="BK141" s="108">
        <f>ROUND($L$141*$K$141,2)</f>
        <v>0</v>
      </c>
      <c r="BL141" s="68" t="s">
        <v>326</v>
      </c>
      <c r="BM141" s="68" t="s">
        <v>571</v>
      </c>
    </row>
    <row r="142" spans="2:65" s="6" customFormat="1" ht="27" customHeight="1">
      <c r="B142" s="17"/>
      <c r="C142" s="102" t="s">
        <v>8</v>
      </c>
      <c r="D142" s="102" t="s">
        <v>143</v>
      </c>
      <c r="E142" s="100" t="s">
        <v>572</v>
      </c>
      <c r="F142" s="260" t="s">
        <v>573</v>
      </c>
      <c r="G142" s="257"/>
      <c r="H142" s="257"/>
      <c r="I142" s="257"/>
      <c r="J142" s="102" t="s">
        <v>235</v>
      </c>
      <c r="K142" s="103">
        <v>13</v>
      </c>
      <c r="L142" s="261"/>
      <c r="M142" s="257"/>
      <c r="N142" s="261">
        <f>ROUND($L$142*$K$142,2)</f>
        <v>0</v>
      </c>
      <c r="O142" s="257"/>
      <c r="P142" s="257"/>
      <c r="Q142" s="257"/>
      <c r="R142" s="101"/>
      <c r="S142" s="17"/>
      <c r="T142" s="104"/>
      <c r="U142" s="105" t="s">
        <v>36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8" t="s">
        <v>326</v>
      </c>
      <c r="AT142" s="68" t="s">
        <v>143</v>
      </c>
      <c r="AU142" s="68" t="s">
        <v>74</v>
      </c>
      <c r="AY142" s="68" t="s">
        <v>142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8" t="s">
        <v>16</v>
      </c>
      <c r="BK142" s="108">
        <f>ROUND($L$142*$K$142,2)</f>
        <v>0</v>
      </c>
      <c r="BL142" s="68" t="s">
        <v>326</v>
      </c>
      <c r="BM142" s="68" t="s">
        <v>574</v>
      </c>
    </row>
    <row r="143" spans="2:65" s="6" customFormat="1" ht="15.75" customHeight="1">
      <c r="B143" s="17"/>
      <c r="C143" s="115" t="s">
        <v>281</v>
      </c>
      <c r="D143" s="115" t="s">
        <v>202</v>
      </c>
      <c r="E143" s="116" t="s">
        <v>575</v>
      </c>
      <c r="F143" s="254" t="s">
        <v>576</v>
      </c>
      <c r="G143" s="255"/>
      <c r="H143" s="255"/>
      <c r="I143" s="255"/>
      <c r="J143" s="115" t="s">
        <v>235</v>
      </c>
      <c r="K143" s="117">
        <v>13</v>
      </c>
      <c r="L143" s="256"/>
      <c r="M143" s="255"/>
      <c r="N143" s="256">
        <f>ROUND($L$143*$K$143,2)</f>
        <v>0</v>
      </c>
      <c r="O143" s="257"/>
      <c r="P143" s="257"/>
      <c r="Q143" s="257"/>
      <c r="R143" s="101" t="s">
        <v>147</v>
      </c>
      <c r="S143" s="17"/>
      <c r="T143" s="104"/>
      <c r="U143" s="105" t="s">
        <v>36</v>
      </c>
      <c r="X143" s="106">
        <v>0.0033</v>
      </c>
      <c r="Y143" s="106">
        <f>$X$143*$K$143</f>
        <v>0.0429</v>
      </c>
      <c r="Z143" s="106">
        <v>0</v>
      </c>
      <c r="AA143" s="107">
        <f>$Z$143*$K$143</f>
        <v>0</v>
      </c>
      <c r="AR143" s="68" t="s">
        <v>464</v>
      </c>
      <c r="AT143" s="68" t="s">
        <v>202</v>
      </c>
      <c r="AU143" s="68" t="s">
        <v>74</v>
      </c>
      <c r="AY143" s="68" t="s">
        <v>142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8" t="s">
        <v>16</v>
      </c>
      <c r="BK143" s="108">
        <f>ROUND($L$143*$K$143,2)</f>
        <v>0</v>
      </c>
      <c r="BL143" s="68" t="s">
        <v>326</v>
      </c>
      <c r="BM143" s="68" t="s">
        <v>577</v>
      </c>
    </row>
    <row r="144" spans="2:63" s="90" customFormat="1" ht="37.5" customHeight="1">
      <c r="B144" s="91"/>
      <c r="D144" s="92" t="s">
        <v>487</v>
      </c>
      <c r="N144" s="248">
        <f>$BK$144</f>
        <v>0</v>
      </c>
      <c r="O144" s="249"/>
      <c r="P144" s="249"/>
      <c r="Q144" s="249"/>
      <c r="S144" s="91"/>
      <c r="T144" s="94"/>
      <c r="W144" s="95">
        <f>$W$145</f>
        <v>0</v>
      </c>
      <c r="Y144" s="95">
        <f>$Y$145</f>
        <v>0</v>
      </c>
      <c r="AA144" s="96">
        <f>$AA$145</f>
        <v>0</v>
      </c>
      <c r="AR144" s="93" t="s">
        <v>154</v>
      </c>
      <c r="AT144" s="93" t="s">
        <v>65</v>
      </c>
      <c r="AU144" s="93" t="s">
        <v>66</v>
      </c>
      <c r="AY144" s="93" t="s">
        <v>142</v>
      </c>
      <c r="BK144" s="97">
        <f>$BK$145</f>
        <v>0</v>
      </c>
    </row>
    <row r="145" spans="2:63" s="90" customFormat="1" ht="21" customHeight="1">
      <c r="B145" s="91"/>
      <c r="D145" s="98" t="s">
        <v>488</v>
      </c>
      <c r="N145" s="250">
        <f>$BK$145</f>
        <v>0</v>
      </c>
      <c r="O145" s="249"/>
      <c r="P145" s="249"/>
      <c r="Q145" s="249"/>
      <c r="S145" s="91"/>
      <c r="T145" s="94"/>
      <c r="W145" s="95">
        <f>SUM($W$146:$W$147)</f>
        <v>0</v>
      </c>
      <c r="Y145" s="95">
        <f>SUM($Y$146:$Y$147)</f>
        <v>0</v>
      </c>
      <c r="AA145" s="96">
        <f>SUM($AA$146:$AA$147)</f>
        <v>0</v>
      </c>
      <c r="AR145" s="93" t="s">
        <v>154</v>
      </c>
      <c r="AT145" s="93" t="s">
        <v>65</v>
      </c>
      <c r="AU145" s="93" t="s">
        <v>16</v>
      </c>
      <c r="AY145" s="93" t="s">
        <v>142</v>
      </c>
      <c r="BK145" s="97">
        <f>SUM($BK$146:$BK$147)</f>
        <v>0</v>
      </c>
    </row>
    <row r="146" spans="2:65" s="6" customFormat="1" ht="39" customHeight="1">
      <c r="B146" s="17"/>
      <c r="C146" s="102" t="s">
        <v>464</v>
      </c>
      <c r="D146" s="102" t="s">
        <v>143</v>
      </c>
      <c r="E146" s="100" t="s">
        <v>578</v>
      </c>
      <c r="F146" s="260" t="s">
        <v>579</v>
      </c>
      <c r="G146" s="257"/>
      <c r="H146" s="257"/>
      <c r="I146" s="257"/>
      <c r="J146" s="102" t="s">
        <v>235</v>
      </c>
      <c r="K146" s="103">
        <v>22</v>
      </c>
      <c r="L146" s="261"/>
      <c r="M146" s="257"/>
      <c r="N146" s="261">
        <f>ROUND($L$146*$K$146,2)</f>
        <v>0</v>
      </c>
      <c r="O146" s="257"/>
      <c r="P146" s="257"/>
      <c r="Q146" s="257"/>
      <c r="R146" s="101" t="s">
        <v>147</v>
      </c>
      <c r="S146" s="17"/>
      <c r="T146" s="104"/>
      <c r="U146" s="105" t="s">
        <v>36</v>
      </c>
      <c r="X146" s="106">
        <v>0</v>
      </c>
      <c r="Y146" s="106">
        <f>$X$146*$K$146</f>
        <v>0</v>
      </c>
      <c r="Z146" s="106">
        <v>0</v>
      </c>
      <c r="AA146" s="107">
        <f>$Z$146*$K$146</f>
        <v>0</v>
      </c>
      <c r="AR146" s="68" t="s">
        <v>382</v>
      </c>
      <c r="AT146" s="68" t="s">
        <v>143</v>
      </c>
      <c r="AU146" s="68" t="s">
        <v>74</v>
      </c>
      <c r="AY146" s="68" t="s">
        <v>142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16</v>
      </c>
      <c r="BK146" s="108">
        <f>ROUND($L$146*$K$146,2)</f>
        <v>0</v>
      </c>
      <c r="BL146" s="68" t="s">
        <v>382</v>
      </c>
      <c r="BM146" s="68" t="s">
        <v>580</v>
      </c>
    </row>
    <row r="147" spans="2:51" s="6" customFormat="1" ht="15.75" customHeight="1">
      <c r="B147" s="109"/>
      <c r="E147" s="110"/>
      <c r="F147" s="258" t="s">
        <v>581</v>
      </c>
      <c r="G147" s="259"/>
      <c r="H147" s="259"/>
      <c r="I147" s="259"/>
      <c r="K147" s="112">
        <v>22</v>
      </c>
      <c r="S147" s="109"/>
      <c r="T147" s="132"/>
      <c r="U147" s="133"/>
      <c r="V147" s="133"/>
      <c r="W147" s="133"/>
      <c r="X147" s="133"/>
      <c r="Y147" s="133"/>
      <c r="Z147" s="133"/>
      <c r="AA147" s="134"/>
      <c r="AT147" s="111" t="s">
        <v>160</v>
      </c>
      <c r="AU147" s="111" t="s">
        <v>74</v>
      </c>
      <c r="AV147" s="111" t="s">
        <v>74</v>
      </c>
      <c r="AW147" s="111" t="s">
        <v>113</v>
      </c>
      <c r="AX147" s="111" t="s">
        <v>16</v>
      </c>
      <c r="AY147" s="111" t="s">
        <v>142</v>
      </c>
    </row>
    <row r="148" spans="2:19" s="6" customFormat="1" ht="7.5" customHeight="1"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17"/>
    </row>
    <row r="214" s="2" customFormat="1" ht="14.25" customHeight="1"/>
  </sheetData>
  <sheetProtection/>
  <mergeCells count="17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C73:R73"/>
    <mergeCell ref="F75:Q75"/>
    <mergeCell ref="F76:Q76"/>
    <mergeCell ref="M78:P78"/>
    <mergeCell ref="M80:Q80"/>
    <mergeCell ref="F83:I83"/>
    <mergeCell ref="L83:M83"/>
    <mergeCell ref="N83:Q83"/>
    <mergeCell ref="F87:I87"/>
    <mergeCell ref="L87:M87"/>
    <mergeCell ref="N87:Q87"/>
    <mergeCell ref="F88:I88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94:I94"/>
    <mergeCell ref="L94:M94"/>
    <mergeCell ref="N94:Q94"/>
    <mergeCell ref="F95:I95"/>
    <mergeCell ref="F96:I96"/>
    <mergeCell ref="L96:M96"/>
    <mergeCell ref="N96:Q96"/>
    <mergeCell ref="F97:I97"/>
    <mergeCell ref="F98:I98"/>
    <mergeCell ref="F99:I99"/>
    <mergeCell ref="F100:I10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107:I107"/>
    <mergeCell ref="L107:M107"/>
    <mergeCell ref="N107:Q107"/>
    <mergeCell ref="F108:I108"/>
    <mergeCell ref="F109:I109"/>
    <mergeCell ref="F111:I111"/>
    <mergeCell ref="L111:M111"/>
    <mergeCell ref="N111:Q111"/>
    <mergeCell ref="F113:I113"/>
    <mergeCell ref="L113:M113"/>
    <mergeCell ref="N113:Q113"/>
    <mergeCell ref="F114:I114"/>
    <mergeCell ref="F116:I116"/>
    <mergeCell ref="L116:M116"/>
    <mergeCell ref="N116:Q116"/>
    <mergeCell ref="F117:I117"/>
    <mergeCell ref="F120:I120"/>
    <mergeCell ref="L120:M120"/>
    <mergeCell ref="N120:Q120"/>
    <mergeCell ref="F121:I121"/>
    <mergeCell ref="L121:M121"/>
    <mergeCell ref="N121:Q121"/>
    <mergeCell ref="F124:I124"/>
    <mergeCell ref="L124:M124"/>
    <mergeCell ref="N124:Q124"/>
    <mergeCell ref="N122:Q122"/>
    <mergeCell ref="N123:Q123"/>
    <mergeCell ref="F125:R125"/>
    <mergeCell ref="F126:I126"/>
    <mergeCell ref="L126:M126"/>
    <mergeCell ref="N126:Q126"/>
    <mergeCell ref="F127:I127"/>
    <mergeCell ref="L127:M127"/>
    <mergeCell ref="N127:Q127"/>
    <mergeCell ref="L134:M134"/>
    <mergeCell ref="N134:Q134"/>
    <mergeCell ref="F135:I135"/>
    <mergeCell ref="F129:I129"/>
    <mergeCell ref="L129:M129"/>
    <mergeCell ref="N129:Q129"/>
    <mergeCell ref="F130:I130"/>
    <mergeCell ref="L130:M130"/>
    <mergeCell ref="N130:Q130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6:I146"/>
    <mergeCell ref="L146:M146"/>
    <mergeCell ref="N146:Q146"/>
    <mergeCell ref="H1:K1"/>
    <mergeCell ref="F147:I147"/>
    <mergeCell ref="N84:Q84"/>
    <mergeCell ref="N85:Q85"/>
    <mergeCell ref="N86:Q86"/>
    <mergeCell ref="N106:Q106"/>
    <mergeCell ref="N110:Q110"/>
    <mergeCell ref="N112:Q112"/>
    <mergeCell ref="N115:Q115"/>
    <mergeCell ref="N118:Q118"/>
    <mergeCell ref="S2:AC2"/>
    <mergeCell ref="N128:Q128"/>
    <mergeCell ref="N133:Q133"/>
    <mergeCell ref="N137:Q137"/>
    <mergeCell ref="N144:Q144"/>
    <mergeCell ref="N145:Q145"/>
    <mergeCell ref="N119:Q119"/>
    <mergeCell ref="F131:R131"/>
    <mergeCell ref="F132:I132"/>
    <mergeCell ref="F134:I134"/>
  </mergeCells>
  <hyperlinks>
    <hyperlink ref="F1:G1" location="C2" tooltip="Krycí list soupisu" display="1) Krycí list soupisu"/>
    <hyperlink ref="H1:K1" location="C49" tooltip="Rekapitulace" display="2) Rekapitulace"/>
    <hyperlink ref="L1:M1" location="C8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124" activePane="bottomLeft" state="frozen"/>
      <selection pane="topLeft" activeCell="A1" sqref="A1"/>
      <selection pane="bottomLeft" activeCell="L140" sqref="L14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582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ROUNDUP($N$77,2)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ROUNDUP(SUM($BE$77:$BE$138),2)</f>
        <v>0</v>
      </c>
      <c r="I27" s="234"/>
      <c r="J27" s="234"/>
      <c r="M27" s="273">
        <f>ROUNDUP(SUM($BE$77:$BE$138)*$F$27,1)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ROUNDUP(SUM($BF$77:$BF$138),2)</f>
        <v>0</v>
      </c>
      <c r="I28" s="234"/>
      <c r="J28" s="234"/>
      <c r="M28" s="273">
        <f>ROUNDUP(SUM($BF$77:$BF$138)*$F$28,1)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ROUNDUP(SUM($BG$77:$BG$138),2)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ROUNDUP(SUM($BH$77:$BH$138),2)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ROUNDUP(SUM($BI$77:$BI$138),2)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2 - Oplocení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ROUNDUP($N$77,2)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ROUNDUP($N$78,2)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ROUNDUP($N$79,2)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117</v>
      </c>
      <c r="N54" s="268">
        <f>ROUNDUP($N$89,2)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121</v>
      </c>
      <c r="N55" s="268">
        <f>ROUNDUP($N$101,2)</f>
        <v>0</v>
      </c>
      <c r="O55" s="267"/>
      <c r="P55" s="267"/>
      <c r="Q55" s="267"/>
      <c r="R55" s="81"/>
    </row>
    <row r="56" spans="2:18" s="78" customFormat="1" ht="15.75" customHeight="1">
      <c r="B56" s="79"/>
      <c r="D56" s="80" t="s">
        <v>122</v>
      </c>
      <c r="N56" s="268">
        <f>ROUNDUP($N$102,2)</f>
        <v>0</v>
      </c>
      <c r="O56" s="267"/>
      <c r="P56" s="267"/>
      <c r="Q56" s="267"/>
      <c r="R56" s="81"/>
    </row>
    <row r="57" spans="2:18" s="55" customFormat="1" ht="25.5" customHeight="1">
      <c r="B57" s="75"/>
      <c r="D57" s="76" t="s">
        <v>123</v>
      </c>
      <c r="N57" s="266">
        <f>ROUNDUP($N$104,2)</f>
        <v>0</v>
      </c>
      <c r="O57" s="267"/>
      <c r="P57" s="267"/>
      <c r="Q57" s="267"/>
      <c r="R57" s="77"/>
    </row>
    <row r="58" spans="2:18" s="78" customFormat="1" ht="21" customHeight="1">
      <c r="B58" s="79"/>
      <c r="D58" s="80" t="s">
        <v>583</v>
      </c>
      <c r="N58" s="268">
        <f>ROUNDUP($N$105,2)</f>
        <v>0</v>
      </c>
      <c r="O58" s="267"/>
      <c r="P58" s="267"/>
      <c r="Q58" s="267"/>
      <c r="R58" s="81"/>
    </row>
    <row r="59" spans="2:18" s="78" customFormat="1" ht="21" customHeight="1">
      <c r="B59" s="79"/>
      <c r="D59" s="80" t="s">
        <v>584</v>
      </c>
      <c r="N59" s="268">
        <f>ROUNDUP($N$131,2)</f>
        <v>0</v>
      </c>
      <c r="O59" s="267"/>
      <c r="P59" s="267"/>
      <c r="Q59" s="267"/>
      <c r="R59" s="81"/>
    </row>
    <row r="60" spans="2:18" s="6" customFormat="1" ht="22.5" customHeight="1">
      <c r="B60" s="17"/>
      <c r="R60" s="20"/>
    </row>
    <row r="61" spans="2:18" s="6" customFormat="1" ht="7.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5" spans="2:19" s="6" customFormat="1" ht="7.5" customHeight="1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17"/>
    </row>
    <row r="66" spans="2:19" s="6" customFormat="1" ht="37.5" customHeight="1">
      <c r="B66" s="17"/>
      <c r="C66" s="233" t="s">
        <v>127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17"/>
    </row>
    <row r="67" spans="2:19" s="6" customFormat="1" ht="7.5" customHeight="1">
      <c r="B67" s="17"/>
      <c r="S67" s="17"/>
    </row>
    <row r="68" spans="2:19" s="6" customFormat="1" ht="15" customHeight="1">
      <c r="B68" s="17"/>
      <c r="C68" s="14" t="s">
        <v>13</v>
      </c>
      <c r="F68" s="269" t="str">
        <f>$F$6</f>
        <v>2/2015 - Revitalizace jihovýchodní části Kmochova ostrova v Kolíně</v>
      </c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S68" s="17"/>
    </row>
    <row r="69" spans="2:19" s="6" customFormat="1" ht="15" customHeight="1">
      <c r="B69" s="17"/>
      <c r="C69" s="13" t="s">
        <v>106</v>
      </c>
      <c r="F69" s="235" t="str">
        <f>$F$7</f>
        <v>SO 2 - Oplocení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S69" s="17"/>
    </row>
    <row r="70" spans="2:19" s="6" customFormat="1" ht="7.5" customHeight="1">
      <c r="B70" s="17"/>
      <c r="S70" s="17"/>
    </row>
    <row r="71" spans="2:19" s="6" customFormat="1" ht="18.75" customHeight="1">
      <c r="B71" s="17"/>
      <c r="C71" s="14" t="s">
        <v>17</v>
      </c>
      <c r="F71" s="15" t="str">
        <f>$F$10</f>
        <v>Kolín</v>
      </c>
      <c r="K71" s="14" t="s">
        <v>19</v>
      </c>
      <c r="M71" s="270" t="str">
        <f>IF($O$10="","",$O$10)</f>
        <v>21.04.2015</v>
      </c>
      <c r="N71" s="234"/>
      <c r="O71" s="234"/>
      <c r="P71" s="234"/>
      <c r="S71" s="17"/>
    </row>
    <row r="72" spans="2:19" s="6" customFormat="1" ht="7.5" customHeight="1">
      <c r="B72" s="17"/>
      <c r="S72" s="17"/>
    </row>
    <row r="73" spans="2:19" s="6" customFormat="1" ht="15.75" customHeight="1">
      <c r="B73" s="17"/>
      <c r="C73" s="14" t="s">
        <v>23</v>
      </c>
      <c r="F73" s="15" t="str">
        <f>$E$13</f>
        <v>Město Kolín</v>
      </c>
      <c r="K73" s="14" t="s">
        <v>29</v>
      </c>
      <c r="M73" s="236" t="str">
        <f>$E$19</f>
        <v>Ing. arch. Martin Jirovský</v>
      </c>
      <c r="N73" s="234"/>
      <c r="O73" s="234"/>
      <c r="P73" s="234"/>
      <c r="Q73" s="234"/>
      <c r="S73" s="17"/>
    </row>
    <row r="74" spans="2:19" s="6" customFormat="1" ht="15" customHeight="1">
      <c r="B74" s="17"/>
      <c r="C74" s="14" t="s">
        <v>27</v>
      </c>
      <c r="F74" s="15" t="str">
        <f>IF($E$16="","",$E$16)</f>
        <v> </v>
      </c>
      <c r="S74" s="17"/>
    </row>
    <row r="75" spans="2:19" s="6" customFormat="1" ht="11.25" customHeight="1">
      <c r="B75" s="17"/>
      <c r="S75" s="17"/>
    </row>
    <row r="76" spans="2:27" s="82" customFormat="1" ht="30" customHeight="1">
      <c r="B76" s="83"/>
      <c r="C76" s="84" t="s">
        <v>128</v>
      </c>
      <c r="D76" s="85" t="s">
        <v>51</v>
      </c>
      <c r="E76" s="85" t="s">
        <v>47</v>
      </c>
      <c r="F76" s="264" t="s">
        <v>129</v>
      </c>
      <c r="G76" s="265"/>
      <c r="H76" s="265"/>
      <c r="I76" s="265"/>
      <c r="J76" s="85" t="s">
        <v>130</v>
      </c>
      <c r="K76" s="85" t="s">
        <v>131</v>
      </c>
      <c r="L76" s="264" t="s">
        <v>132</v>
      </c>
      <c r="M76" s="265"/>
      <c r="N76" s="264" t="s">
        <v>133</v>
      </c>
      <c r="O76" s="265"/>
      <c r="P76" s="265"/>
      <c r="Q76" s="265"/>
      <c r="R76" s="86" t="s">
        <v>134</v>
      </c>
      <c r="S76" s="83"/>
      <c r="T76" s="44" t="s">
        <v>135</v>
      </c>
      <c r="U76" s="45" t="s">
        <v>35</v>
      </c>
      <c r="V76" s="45" t="s">
        <v>136</v>
      </c>
      <c r="W76" s="45" t="s">
        <v>137</v>
      </c>
      <c r="X76" s="45" t="s">
        <v>138</v>
      </c>
      <c r="Y76" s="45" t="s">
        <v>139</v>
      </c>
      <c r="Z76" s="45" t="s">
        <v>140</v>
      </c>
      <c r="AA76" s="46" t="s">
        <v>141</v>
      </c>
    </row>
    <row r="77" spans="2:63" s="6" customFormat="1" ht="30" customHeight="1">
      <c r="B77" s="17"/>
      <c r="C77" s="49" t="s">
        <v>112</v>
      </c>
      <c r="N77" s="253">
        <f>$BK$77</f>
        <v>0</v>
      </c>
      <c r="O77" s="234"/>
      <c r="P77" s="234"/>
      <c r="Q77" s="234"/>
      <c r="S77" s="17"/>
      <c r="T77" s="48"/>
      <c r="U77" s="39"/>
      <c r="V77" s="39"/>
      <c r="W77" s="87">
        <f>$W$78+$W$104</f>
        <v>0</v>
      </c>
      <c r="X77" s="39"/>
      <c r="Y77" s="87">
        <f>$Y$78+$Y$104</f>
        <v>23.084386759999997</v>
      </c>
      <c r="Z77" s="39"/>
      <c r="AA77" s="88">
        <f>$AA$78+$AA$104</f>
        <v>0</v>
      </c>
      <c r="AT77" s="6" t="s">
        <v>65</v>
      </c>
      <c r="AU77" s="6" t="s">
        <v>113</v>
      </c>
      <c r="BK77" s="89">
        <f>$BK$78+$BK$104</f>
        <v>0</v>
      </c>
    </row>
    <row r="78" spans="2:63" s="90" customFormat="1" ht="37.5" customHeight="1">
      <c r="B78" s="91"/>
      <c r="D78" s="92" t="s">
        <v>114</v>
      </c>
      <c r="N78" s="248">
        <f>$BK$78</f>
        <v>0</v>
      </c>
      <c r="O78" s="249"/>
      <c r="P78" s="249"/>
      <c r="Q78" s="249"/>
      <c r="S78" s="91"/>
      <c r="T78" s="94"/>
      <c r="W78" s="95">
        <f>$W$79+$W$89+$W$101</f>
        <v>0</v>
      </c>
      <c r="Y78" s="95">
        <f>$Y$79+$Y$89+$Y$101</f>
        <v>18.77988</v>
      </c>
      <c r="AA78" s="96">
        <f>$AA$79+$AA$89+$AA$101</f>
        <v>0</v>
      </c>
      <c r="AR78" s="93" t="s">
        <v>16</v>
      </c>
      <c r="AT78" s="93" t="s">
        <v>65</v>
      </c>
      <c r="AU78" s="93" t="s">
        <v>66</v>
      </c>
      <c r="AY78" s="93" t="s">
        <v>142</v>
      </c>
      <c r="BK78" s="97">
        <f>$BK$79+$BK$89+$BK$101</f>
        <v>0</v>
      </c>
    </row>
    <row r="79" spans="2:63" s="90" customFormat="1" ht="21" customHeight="1">
      <c r="B79" s="91"/>
      <c r="D79" s="98" t="s">
        <v>115</v>
      </c>
      <c r="N79" s="250">
        <f>$BK$79</f>
        <v>0</v>
      </c>
      <c r="O79" s="249"/>
      <c r="P79" s="249"/>
      <c r="Q79" s="249"/>
      <c r="S79" s="91"/>
      <c r="T79" s="94"/>
      <c r="W79" s="95">
        <f>SUM($W$80:$W$88)</f>
        <v>0</v>
      </c>
      <c r="Y79" s="95">
        <f>SUM($Y$80:$Y$88)</f>
        <v>0</v>
      </c>
      <c r="AA79" s="96">
        <f>SUM($AA$80:$AA$88)</f>
        <v>0</v>
      </c>
      <c r="AR79" s="93" t="s">
        <v>16</v>
      </c>
      <c r="AT79" s="93" t="s">
        <v>65</v>
      </c>
      <c r="AU79" s="93" t="s">
        <v>16</v>
      </c>
      <c r="AY79" s="93" t="s">
        <v>142</v>
      </c>
      <c r="BK79" s="97">
        <f>SUM($BK$80:$BK$88)</f>
        <v>0</v>
      </c>
    </row>
    <row r="80" spans="2:65" s="6" customFormat="1" ht="51" customHeight="1">
      <c r="B80" s="17"/>
      <c r="C80" s="99" t="s">
        <v>16</v>
      </c>
      <c r="D80" s="99" t="s">
        <v>143</v>
      </c>
      <c r="E80" s="100" t="s">
        <v>168</v>
      </c>
      <c r="F80" s="260" t="s">
        <v>169</v>
      </c>
      <c r="G80" s="257"/>
      <c r="H80" s="257"/>
      <c r="I80" s="257"/>
      <c r="J80" s="102" t="s">
        <v>164</v>
      </c>
      <c r="K80" s="103">
        <v>9.092</v>
      </c>
      <c r="L80" s="261"/>
      <c r="M80" s="257"/>
      <c r="N80" s="261">
        <f>ROUND($L$80*$K$80,2)</f>
        <v>0</v>
      </c>
      <c r="O80" s="257"/>
      <c r="P80" s="257"/>
      <c r="Q80" s="257"/>
      <c r="R80" s="101" t="s">
        <v>147</v>
      </c>
      <c r="S80" s="17"/>
      <c r="T80" s="104"/>
      <c r="U80" s="105" t="s">
        <v>36</v>
      </c>
      <c r="X80" s="106">
        <v>0</v>
      </c>
      <c r="Y80" s="106">
        <f>$X$80*$K$80</f>
        <v>0</v>
      </c>
      <c r="Z80" s="106">
        <v>0</v>
      </c>
      <c r="AA80" s="107">
        <f>$Z$80*$K$80</f>
        <v>0</v>
      </c>
      <c r="AR80" s="68" t="s">
        <v>148</v>
      </c>
      <c r="AT80" s="68" t="s">
        <v>143</v>
      </c>
      <c r="AU80" s="68" t="s">
        <v>74</v>
      </c>
      <c r="AY80" s="6" t="s">
        <v>142</v>
      </c>
      <c r="BE80" s="108">
        <f>IF($U$80="základní",$N$80,0)</f>
        <v>0</v>
      </c>
      <c r="BF80" s="108">
        <f>IF($U$80="snížená",$N$80,0)</f>
        <v>0</v>
      </c>
      <c r="BG80" s="108">
        <f>IF($U$80="zákl. přenesená",$N$80,0)</f>
        <v>0</v>
      </c>
      <c r="BH80" s="108">
        <f>IF($U$80="sníž. přenesená",$N$80,0)</f>
        <v>0</v>
      </c>
      <c r="BI80" s="108">
        <f>IF($U$80="nulová",$N$80,0)</f>
        <v>0</v>
      </c>
      <c r="BJ80" s="68" t="s">
        <v>16</v>
      </c>
      <c r="BK80" s="108">
        <f>ROUND($L$80*$K$80,2)</f>
        <v>0</v>
      </c>
      <c r="BL80" s="68" t="s">
        <v>148</v>
      </c>
      <c r="BM80" s="68" t="s">
        <v>585</v>
      </c>
    </row>
    <row r="81" spans="2:51" s="6" customFormat="1" ht="15.75" customHeight="1">
      <c r="B81" s="109"/>
      <c r="E81" s="110"/>
      <c r="F81" s="258" t="s">
        <v>586</v>
      </c>
      <c r="G81" s="259"/>
      <c r="H81" s="259"/>
      <c r="I81" s="259"/>
      <c r="K81" s="112">
        <v>7.796</v>
      </c>
      <c r="S81" s="109"/>
      <c r="T81" s="113"/>
      <c r="AA81" s="114"/>
      <c r="AT81" s="111" t="s">
        <v>160</v>
      </c>
      <c r="AU81" s="111" t="s">
        <v>74</v>
      </c>
      <c r="AV81" s="111" t="s">
        <v>74</v>
      </c>
      <c r="AW81" s="111" t="s">
        <v>113</v>
      </c>
      <c r="AX81" s="111" t="s">
        <v>66</v>
      </c>
      <c r="AY81" s="111" t="s">
        <v>142</v>
      </c>
    </row>
    <row r="82" spans="2:51" s="6" customFormat="1" ht="15.75" customHeight="1">
      <c r="B82" s="127"/>
      <c r="E82" s="128"/>
      <c r="F82" s="276" t="s">
        <v>505</v>
      </c>
      <c r="G82" s="277"/>
      <c r="H82" s="277"/>
      <c r="I82" s="277"/>
      <c r="K82" s="129">
        <v>7.796</v>
      </c>
      <c r="S82" s="127"/>
      <c r="T82" s="130"/>
      <c r="AA82" s="131"/>
      <c r="AT82" s="128" t="s">
        <v>160</v>
      </c>
      <c r="AU82" s="128" t="s">
        <v>74</v>
      </c>
      <c r="AV82" s="128" t="s">
        <v>154</v>
      </c>
      <c r="AW82" s="128" t="s">
        <v>113</v>
      </c>
      <c r="AX82" s="128" t="s">
        <v>66</v>
      </c>
      <c r="AY82" s="128" t="s">
        <v>142</v>
      </c>
    </row>
    <row r="83" spans="2:51" s="6" customFormat="1" ht="15.75" customHeight="1">
      <c r="B83" s="109"/>
      <c r="E83" s="111"/>
      <c r="F83" s="258" t="s">
        <v>587</v>
      </c>
      <c r="G83" s="259"/>
      <c r="H83" s="259"/>
      <c r="I83" s="259"/>
      <c r="K83" s="112">
        <v>1.296</v>
      </c>
      <c r="S83" s="109"/>
      <c r="T83" s="113"/>
      <c r="AA83" s="114"/>
      <c r="AT83" s="111" t="s">
        <v>160</v>
      </c>
      <c r="AU83" s="111" t="s">
        <v>74</v>
      </c>
      <c r="AV83" s="111" t="s">
        <v>74</v>
      </c>
      <c r="AW83" s="111" t="s">
        <v>113</v>
      </c>
      <c r="AX83" s="111" t="s">
        <v>66</v>
      </c>
      <c r="AY83" s="111" t="s">
        <v>142</v>
      </c>
    </row>
    <row r="84" spans="2:51" s="6" customFormat="1" ht="15.75" customHeight="1">
      <c r="B84" s="127"/>
      <c r="E84" s="128"/>
      <c r="F84" s="276" t="s">
        <v>505</v>
      </c>
      <c r="G84" s="277"/>
      <c r="H84" s="277"/>
      <c r="I84" s="277"/>
      <c r="K84" s="129">
        <v>1.296</v>
      </c>
      <c r="S84" s="127"/>
      <c r="T84" s="130"/>
      <c r="AA84" s="131"/>
      <c r="AT84" s="128" t="s">
        <v>160</v>
      </c>
      <c r="AU84" s="128" t="s">
        <v>74</v>
      </c>
      <c r="AV84" s="128" t="s">
        <v>154</v>
      </c>
      <c r="AW84" s="128" t="s">
        <v>113</v>
      </c>
      <c r="AX84" s="128" t="s">
        <v>66</v>
      </c>
      <c r="AY84" s="128" t="s">
        <v>142</v>
      </c>
    </row>
    <row r="85" spans="2:51" s="6" customFormat="1" ht="15.75" customHeight="1">
      <c r="B85" s="118"/>
      <c r="E85" s="119"/>
      <c r="F85" s="262" t="s">
        <v>265</v>
      </c>
      <c r="G85" s="263"/>
      <c r="H85" s="263"/>
      <c r="I85" s="263"/>
      <c r="K85" s="120">
        <v>9.092</v>
      </c>
      <c r="S85" s="118"/>
      <c r="T85" s="121"/>
      <c r="AA85" s="122"/>
      <c r="AT85" s="119" t="s">
        <v>160</v>
      </c>
      <c r="AU85" s="119" t="s">
        <v>74</v>
      </c>
      <c r="AV85" s="119" t="s">
        <v>148</v>
      </c>
      <c r="AW85" s="119" t="s">
        <v>113</v>
      </c>
      <c r="AX85" s="119" t="s">
        <v>16</v>
      </c>
      <c r="AY85" s="119" t="s">
        <v>142</v>
      </c>
    </row>
    <row r="86" spans="2:65" s="6" customFormat="1" ht="63" customHeight="1">
      <c r="B86" s="17"/>
      <c r="C86" s="99" t="s">
        <v>394</v>
      </c>
      <c r="D86" s="99" t="s">
        <v>143</v>
      </c>
      <c r="E86" s="100" t="s">
        <v>183</v>
      </c>
      <c r="F86" s="260" t="s">
        <v>494</v>
      </c>
      <c r="G86" s="257"/>
      <c r="H86" s="257"/>
      <c r="I86" s="257"/>
      <c r="J86" s="102" t="s">
        <v>164</v>
      </c>
      <c r="K86" s="103">
        <v>9.092</v>
      </c>
      <c r="L86" s="261"/>
      <c r="M86" s="257"/>
      <c r="N86" s="261">
        <f>ROUND($L$86*$K$86,2)</f>
        <v>0</v>
      </c>
      <c r="O86" s="257"/>
      <c r="P86" s="257"/>
      <c r="Q86" s="257"/>
      <c r="R86" s="101" t="s">
        <v>147</v>
      </c>
      <c r="S86" s="17"/>
      <c r="T86" s="104"/>
      <c r="U86" s="105" t="s">
        <v>36</v>
      </c>
      <c r="X86" s="106">
        <v>0</v>
      </c>
      <c r="Y86" s="106">
        <f>$X$86*$K$86</f>
        <v>0</v>
      </c>
      <c r="Z86" s="106">
        <v>0</v>
      </c>
      <c r="AA86" s="107">
        <f>$Z$86*$K$86</f>
        <v>0</v>
      </c>
      <c r="AR86" s="68" t="s">
        <v>148</v>
      </c>
      <c r="AT86" s="68" t="s">
        <v>143</v>
      </c>
      <c r="AU86" s="68" t="s">
        <v>74</v>
      </c>
      <c r="AY86" s="6" t="s">
        <v>142</v>
      </c>
      <c r="BE86" s="108">
        <f>IF($U$86="základní",$N$86,0)</f>
        <v>0</v>
      </c>
      <c r="BF86" s="108">
        <f>IF($U$86="snížená",$N$86,0)</f>
        <v>0</v>
      </c>
      <c r="BG86" s="108">
        <f>IF($U$86="zákl. přenesená",$N$86,0)</f>
        <v>0</v>
      </c>
      <c r="BH86" s="108">
        <f>IF($U$86="sníž. přenesená",$N$86,0)</f>
        <v>0</v>
      </c>
      <c r="BI86" s="108">
        <f>IF($U$86="nulová",$N$86,0)</f>
        <v>0</v>
      </c>
      <c r="BJ86" s="68" t="s">
        <v>16</v>
      </c>
      <c r="BK86" s="108">
        <f>ROUND($L$86*$K$86,2)</f>
        <v>0</v>
      </c>
      <c r="BL86" s="68" t="s">
        <v>148</v>
      </c>
      <c r="BM86" s="68" t="s">
        <v>588</v>
      </c>
    </row>
    <row r="87" spans="2:65" s="6" customFormat="1" ht="27" customHeight="1">
      <c r="B87" s="17"/>
      <c r="C87" s="102" t="s">
        <v>205</v>
      </c>
      <c r="D87" s="102" t="s">
        <v>143</v>
      </c>
      <c r="E87" s="100" t="s">
        <v>192</v>
      </c>
      <c r="F87" s="260" t="s">
        <v>498</v>
      </c>
      <c r="G87" s="257"/>
      <c r="H87" s="257"/>
      <c r="I87" s="257"/>
      <c r="J87" s="102" t="s">
        <v>194</v>
      </c>
      <c r="K87" s="103">
        <v>15.911</v>
      </c>
      <c r="L87" s="261"/>
      <c r="M87" s="257"/>
      <c r="N87" s="261">
        <f>ROUND($L$87*$K$87,2)</f>
        <v>0</v>
      </c>
      <c r="O87" s="257"/>
      <c r="P87" s="257"/>
      <c r="Q87" s="257"/>
      <c r="R87" s="101" t="s">
        <v>147</v>
      </c>
      <c r="S87" s="17"/>
      <c r="T87" s="104"/>
      <c r="U87" s="105" t="s">
        <v>36</v>
      </c>
      <c r="X87" s="106">
        <v>0</v>
      </c>
      <c r="Y87" s="106">
        <f>$X$87*$K$87</f>
        <v>0</v>
      </c>
      <c r="Z87" s="106">
        <v>0</v>
      </c>
      <c r="AA87" s="107">
        <f>$Z$87*$K$87</f>
        <v>0</v>
      </c>
      <c r="AR87" s="68" t="s">
        <v>148</v>
      </c>
      <c r="AT87" s="68" t="s">
        <v>143</v>
      </c>
      <c r="AU87" s="68" t="s">
        <v>74</v>
      </c>
      <c r="AY87" s="68" t="s">
        <v>142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16</v>
      </c>
      <c r="BK87" s="108">
        <f>ROUND($L$87*$K$87,2)</f>
        <v>0</v>
      </c>
      <c r="BL87" s="68" t="s">
        <v>148</v>
      </c>
      <c r="BM87" s="68" t="s">
        <v>589</v>
      </c>
    </row>
    <row r="88" spans="2:51" s="6" customFormat="1" ht="15.75" customHeight="1">
      <c r="B88" s="109"/>
      <c r="E88" s="110"/>
      <c r="F88" s="258" t="s">
        <v>590</v>
      </c>
      <c r="G88" s="259"/>
      <c r="H88" s="259"/>
      <c r="I88" s="259"/>
      <c r="K88" s="112">
        <v>15.911</v>
      </c>
      <c r="S88" s="109"/>
      <c r="T88" s="113"/>
      <c r="AA88" s="114"/>
      <c r="AT88" s="111" t="s">
        <v>160</v>
      </c>
      <c r="AU88" s="111" t="s">
        <v>74</v>
      </c>
      <c r="AV88" s="111" t="s">
        <v>74</v>
      </c>
      <c r="AW88" s="111" t="s">
        <v>113</v>
      </c>
      <c r="AX88" s="111" t="s">
        <v>16</v>
      </c>
      <c r="AY88" s="111" t="s">
        <v>142</v>
      </c>
    </row>
    <row r="89" spans="2:63" s="90" customFormat="1" ht="30.75" customHeight="1">
      <c r="B89" s="91"/>
      <c r="D89" s="98" t="s">
        <v>117</v>
      </c>
      <c r="N89" s="250">
        <f>$BK$89</f>
        <v>0</v>
      </c>
      <c r="O89" s="249"/>
      <c r="P89" s="249"/>
      <c r="Q89" s="249"/>
      <c r="S89" s="91"/>
      <c r="T89" s="94"/>
      <c r="W89" s="95">
        <f>SUM($W$90:$W$100)</f>
        <v>0</v>
      </c>
      <c r="Y89" s="95">
        <f>SUM($Y$90:$Y$100)</f>
        <v>18.77988</v>
      </c>
      <c r="AA89" s="96">
        <f>SUM($AA$90:$AA$100)</f>
        <v>0</v>
      </c>
      <c r="AR89" s="93" t="s">
        <v>16</v>
      </c>
      <c r="AT89" s="93" t="s">
        <v>65</v>
      </c>
      <c r="AU89" s="93" t="s">
        <v>16</v>
      </c>
      <c r="AY89" s="93" t="s">
        <v>142</v>
      </c>
      <c r="BK89" s="97">
        <f>SUM($BK$90:$BK$100)</f>
        <v>0</v>
      </c>
    </row>
    <row r="90" spans="2:65" s="6" customFormat="1" ht="63" customHeight="1">
      <c r="B90" s="17"/>
      <c r="C90" s="99" t="s">
        <v>74</v>
      </c>
      <c r="D90" s="99" t="s">
        <v>143</v>
      </c>
      <c r="E90" s="100" t="s">
        <v>591</v>
      </c>
      <c r="F90" s="260" t="s">
        <v>592</v>
      </c>
      <c r="G90" s="257"/>
      <c r="H90" s="257"/>
      <c r="I90" s="257"/>
      <c r="J90" s="102" t="s">
        <v>235</v>
      </c>
      <c r="K90" s="103">
        <v>39</v>
      </c>
      <c r="L90" s="261"/>
      <c r="M90" s="257"/>
      <c r="N90" s="261">
        <f>ROUND($L$90*$K$90,2)</f>
        <v>0</v>
      </c>
      <c r="O90" s="257"/>
      <c r="P90" s="257"/>
      <c r="Q90" s="257"/>
      <c r="R90" s="101" t="s">
        <v>147</v>
      </c>
      <c r="S90" s="17"/>
      <c r="T90" s="104"/>
      <c r="U90" s="105" t="s">
        <v>36</v>
      </c>
      <c r="X90" s="106">
        <v>0.00022</v>
      </c>
      <c r="Y90" s="106">
        <f>$X$90*$K$90</f>
        <v>0.00858</v>
      </c>
      <c r="Z90" s="106">
        <v>0</v>
      </c>
      <c r="AA90" s="107">
        <f>$Z$90*$K$90</f>
        <v>0</v>
      </c>
      <c r="AR90" s="68" t="s">
        <v>148</v>
      </c>
      <c r="AT90" s="68" t="s">
        <v>143</v>
      </c>
      <c r="AU90" s="68" t="s">
        <v>74</v>
      </c>
      <c r="AY90" s="6" t="s">
        <v>142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16</v>
      </c>
      <c r="BK90" s="108">
        <f>ROUND($L$90*$K$90,2)</f>
        <v>0</v>
      </c>
      <c r="BL90" s="68" t="s">
        <v>148</v>
      </c>
      <c r="BM90" s="68" t="s">
        <v>593</v>
      </c>
    </row>
    <row r="91" spans="2:65" s="6" customFormat="1" ht="63" customHeight="1">
      <c r="B91" s="17"/>
      <c r="C91" s="115" t="s">
        <v>425</v>
      </c>
      <c r="D91" s="115" t="s">
        <v>202</v>
      </c>
      <c r="E91" s="116" t="s">
        <v>594</v>
      </c>
      <c r="F91" s="254" t="s">
        <v>595</v>
      </c>
      <c r="G91" s="255"/>
      <c r="H91" s="255"/>
      <c r="I91" s="255"/>
      <c r="J91" s="115" t="s">
        <v>194</v>
      </c>
      <c r="K91" s="117">
        <v>12.234</v>
      </c>
      <c r="L91" s="256"/>
      <c r="M91" s="255"/>
      <c r="N91" s="256">
        <f>ROUND($L$91*$K$91,2)</f>
        <v>0</v>
      </c>
      <c r="O91" s="257"/>
      <c r="P91" s="257"/>
      <c r="Q91" s="257"/>
      <c r="R91" s="101" t="s">
        <v>147</v>
      </c>
      <c r="S91" s="17"/>
      <c r="T91" s="104"/>
      <c r="U91" s="105" t="s">
        <v>36</v>
      </c>
      <c r="X91" s="106">
        <v>1</v>
      </c>
      <c r="Y91" s="106">
        <f>$X$91*$K$91</f>
        <v>12.234</v>
      </c>
      <c r="Z91" s="106">
        <v>0</v>
      </c>
      <c r="AA91" s="107">
        <f>$Z$91*$K$91</f>
        <v>0</v>
      </c>
      <c r="AR91" s="68" t="s">
        <v>205</v>
      </c>
      <c r="AT91" s="68" t="s">
        <v>202</v>
      </c>
      <c r="AU91" s="68" t="s">
        <v>74</v>
      </c>
      <c r="AY91" s="68" t="s">
        <v>142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16</v>
      </c>
      <c r="BK91" s="108">
        <f>ROUND($L$91*$K$91,2)</f>
        <v>0</v>
      </c>
      <c r="BL91" s="68" t="s">
        <v>148</v>
      </c>
      <c r="BM91" s="68" t="s">
        <v>596</v>
      </c>
    </row>
    <row r="92" spans="2:51" s="6" customFormat="1" ht="15.75" customHeight="1">
      <c r="B92" s="109"/>
      <c r="E92" s="110"/>
      <c r="F92" s="258" t="s">
        <v>597</v>
      </c>
      <c r="G92" s="259"/>
      <c r="H92" s="259"/>
      <c r="I92" s="259"/>
      <c r="K92" s="112">
        <v>12.234</v>
      </c>
      <c r="S92" s="109"/>
      <c r="T92" s="113"/>
      <c r="AA92" s="114"/>
      <c r="AT92" s="111" t="s">
        <v>160</v>
      </c>
      <c r="AU92" s="111" t="s">
        <v>74</v>
      </c>
      <c r="AV92" s="111" t="s">
        <v>74</v>
      </c>
      <c r="AW92" s="111" t="s">
        <v>113</v>
      </c>
      <c r="AX92" s="111" t="s">
        <v>16</v>
      </c>
      <c r="AY92" s="111" t="s">
        <v>142</v>
      </c>
    </row>
    <row r="93" spans="2:65" s="6" customFormat="1" ht="27" customHeight="1">
      <c r="B93" s="17"/>
      <c r="C93" s="123" t="s">
        <v>154</v>
      </c>
      <c r="D93" s="123" t="s">
        <v>202</v>
      </c>
      <c r="E93" s="116" t="s">
        <v>598</v>
      </c>
      <c r="F93" s="254" t="s">
        <v>599</v>
      </c>
      <c r="G93" s="255"/>
      <c r="H93" s="255"/>
      <c r="I93" s="255"/>
      <c r="J93" s="115" t="s">
        <v>164</v>
      </c>
      <c r="K93" s="117">
        <v>5.23</v>
      </c>
      <c r="L93" s="256"/>
      <c r="M93" s="255"/>
      <c r="N93" s="256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0.55</v>
      </c>
      <c r="Y93" s="106">
        <f>$X$93*$K$93</f>
        <v>2.8765000000000005</v>
      </c>
      <c r="Z93" s="106">
        <v>0</v>
      </c>
      <c r="AA93" s="107">
        <f>$Z$93*$K$93</f>
        <v>0</v>
      </c>
      <c r="AR93" s="68" t="s">
        <v>205</v>
      </c>
      <c r="AT93" s="68" t="s">
        <v>202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600</v>
      </c>
    </row>
    <row r="94" spans="2:51" s="6" customFormat="1" ht="15.75" customHeight="1">
      <c r="B94" s="109"/>
      <c r="E94" s="110"/>
      <c r="F94" s="258" t="s">
        <v>601</v>
      </c>
      <c r="G94" s="259"/>
      <c r="H94" s="259"/>
      <c r="I94" s="259"/>
      <c r="K94" s="112">
        <v>4.62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66</v>
      </c>
      <c r="AY94" s="111" t="s">
        <v>142</v>
      </c>
    </row>
    <row r="95" spans="2:51" s="6" customFormat="1" ht="15.75" customHeight="1">
      <c r="B95" s="109"/>
      <c r="E95" s="111"/>
      <c r="F95" s="258" t="s">
        <v>602</v>
      </c>
      <c r="G95" s="259"/>
      <c r="H95" s="259"/>
      <c r="I95" s="259"/>
      <c r="K95" s="112">
        <v>0.61</v>
      </c>
      <c r="S95" s="109"/>
      <c r="T95" s="113"/>
      <c r="AA95" s="114"/>
      <c r="AT95" s="111" t="s">
        <v>160</v>
      </c>
      <c r="AU95" s="111" t="s">
        <v>74</v>
      </c>
      <c r="AV95" s="111" t="s">
        <v>74</v>
      </c>
      <c r="AW95" s="111" t="s">
        <v>113</v>
      </c>
      <c r="AX95" s="111" t="s">
        <v>66</v>
      </c>
      <c r="AY95" s="111" t="s">
        <v>142</v>
      </c>
    </row>
    <row r="96" spans="2:51" s="6" customFormat="1" ht="15.75" customHeight="1">
      <c r="B96" s="118"/>
      <c r="E96" s="119"/>
      <c r="F96" s="262" t="s">
        <v>265</v>
      </c>
      <c r="G96" s="263"/>
      <c r="H96" s="263"/>
      <c r="I96" s="263"/>
      <c r="K96" s="120">
        <v>5.23</v>
      </c>
      <c r="S96" s="118"/>
      <c r="T96" s="121"/>
      <c r="AA96" s="122"/>
      <c r="AT96" s="119" t="s">
        <v>160</v>
      </c>
      <c r="AU96" s="119" t="s">
        <v>74</v>
      </c>
      <c r="AV96" s="119" t="s">
        <v>148</v>
      </c>
      <c r="AW96" s="119" t="s">
        <v>113</v>
      </c>
      <c r="AX96" s="119" t="s">
        <v>16</v>
      </c>
      <c r="AY96" s="119" t="s">
        <v>142</v>
      </c>
    </row>
    <row r="97" spans="2:65" s="6" customFormat="1" ht="27" customHeight="1">
      <c r="B97" s="17"/>
      <c r="C97" s="99" t="s">
        <v>432</v>
      </c>
      <c r="D97" s="99" t="s">
        <v>143</v>
      </c>
      <c r="E97" s="100" t="s">
        <v>603</v>
      </c>
      <c r="F97" s="260" t="s">
        <v>604</v>
      </c>
      <c r="G97" s="257"/>
      <c r="H97" s="257"/>
      <c r="I97" s="257"/>
      <c r="J97" s="102" t="s">
        <v>146</v>
      </c>
      <c r="K97" s="103">
        <v>142.153</v>
      </c>
      <c r="L97" s="261"/>
      <c r="M97" s="257"/>
      <c r="N97" s="261">
        <f>ROUND($L$97*$K$97,2)</f>
        <v>0</v>
      </c>
      <c r="O97" s="257"/>
      <c r="P97" s="257"/>
      <c r="Q97" s="257"/>
      <c r="R97" s="101" t="s">
        <v>147</v>
      </c>
      <c r="S97" s="17"/>
      <c r="T97" s="104"/>
      <c r="U97" s="105" t="s">
        <v>36</v>
      </c>
      <c r="X97" s="106">
        <v>0</v>
      </c>
      <c r="Y97" s="106">
        <f>$X$97*$K$97</f>
        <v>0</v>
      </c>
      <c r="Z97" s="106">
        <v>0</v>
      </c>
      <c r="AA97" s="107">
        <f>$Z$97*$K$97</f>
        <v>0</v>
      </c>
      <c r="AR97" s="68" t="s">
        <v>148</v>
      </c>
      <c r="AT97" s="68" t="s">
        <v>143</v>
      </c>
      <c r="AU97" s="68" t="s">
        <v>74</v>
      </c>
      <c r="AY97" s="6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148</v>
      </c>
      <c r="BM97" s="68" t="s">
        <v>605</v>
      </c>
    </row>
    <row r="98" spans="2:51" s="6" customFormat="1" ht="15.75" customHeight="1">
      <c r="B98" s="109"/>
      <c r="E98" s="110"/>
      <c r="F98" s="258" t="s">
        <v>606</v>
      </c>
      <c r="G98" s="259"/>
      <c r="H98" s="259"/>
      <c r="I98" s="259"/>
      <c r="K98" s="112">
        <v>142.153</v>
      </c>
      <c r="S98" s="109"/>
      <c r="T98" s="113"/>
      <c r="AA98" s="114"/>
      <c r="AT98" s="111" t="s">
        <v>160</v>
      </c>
      <c r="AU98" s="111" t="s">
        <v>74</v>
      </c>
      <c r="AV98" s="111" t="s">
        <v>74</v>
      </c>
      <c r="AW98" s="111" t="s">
        <v>113</v>
      </c>
      <c r="AX98" s="111" t="s">
        <v>16</v>
      </c>
      <c r="AY98" s="111" t="s">
        <v>142</v>
      </c>
    </row>
    <row r="99" spans="2:65" s="6" customFormat="1" ht="87" customHeight="1">
      <c r="B99" s="17"/>
      <c r="C99" s="123" t="s">
        <v>404</v>
      </c>
      <c r="D99" s="123" t="s">
        <v>202</v>
      </c>
      <c r="E99" s="116" t="s">
        <v>607</v>
      </c>
      <c r="F99" s="254" t="s">
        <v>608</v>
      </c>
      <c r="G99" s="255"/>
      <c r="H99" s="255"/>
      <c r="I99" s="255"/>
      <c r="J99" s="115" t="s">
        <v>164</v>
      </c>
      <c r="K99" s="117">
        <v>6.656</v>
      </c>
      <c r="L99" s="256"/>
      <c r="M99" s="255"/>
      <c r="N99" s="256">
        <f>ROUND($L$99*$K$99,2)</f>
        <v>0</v>
      </c>
      <c r="O99" s="257"/>
      <c r="P99" s="257"/>
      <c r="Q99" s="257"/>
      <c r="R99" s="101" t="s">
        <v>147</v>
      </c>
      <c r="S99" s="17"/>
      <c r="T99" s="104"/>
      <c r="U99" s="105" t="s">
        <v>36</v>
      </c>
      <c r="X99" s="106">
        <v>0.55</v>
      </c>
      <c r="Y99" s="106">
        <f>$X$99*$K$99</f>
        <v>3.6608</v>
      </c>
      <c r="Z99" s="106">
        <v>0</v>
      </c>
      <c r="AA99" s="107">
        <f>$Z$99*$K$99</f>
        <v>0</v>
      </c>
      <c r="AR99" s="68" t="s">
        <v>205</v>
      </c>
      <c r="AT99" s="68" t="s">
        <v>202</v>
      </c>
      <c r="AU99" s="68" t="s">
        <v>74</v>
      </c>
      <c r="AY99" s="6" t="s">
        <v>142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16</v>
      </c>
      <c r="BK99" s="108">
        <f>ROUND($L$99*$K$99,2)</f>
        <v>0</v>
      </c>
      <c r="BL99" s="68" t="s">
        <v>148</v>
      </c>
      <c r="BM99" s="68" t="s">
        <v>609</v>
      </c>
    </row>
    <row r="100" spans="2:51" s="6" customFormat="1" ht="27" customHeight="1">
      <c r="B100" s="109"/>
      <c r="E100" s="110"/>
      <c r="F100" s="258" t="s">
        <v>610</v>
      </c>
      <c r="G100" s="259"/>
      <c r="H100" s="259"/>
      <c r="I100" s="259"/>
      <c r="K100" s="112">
        <v>6.656</v>
      </c>
      <c r="S100" s="109"/>
      <c r="T100" s="113"/>
      <c r="AA100" s="114"/>
      <c r="AT100" s="111" t="s">
        <v>160</v>
      </c>
      <c r="AU100" s="111" t="s">
        <v>74</v>
      </c>
      <c r="AV100" s="111" t="s">
        <v>74</v>
      </c>
      <c r="AW100" s="111" t="s">
        <v>113</v>
      </c>
      <c r="AX100" s="111" t="s">
        <v>16</v>
      </c>
      <c r="AY100" s="111" t="s">
        <v>142</v>
      </c>
    </row>
    <row r="101" spans="2:63" s="90" customFormat="1" ht="30.75" customHeight="1">
      <c r="B101" s="91"/>
      <c r="D101" s="98" t="s">
        <v>121</v>
      </c>
      <c r="N101" s="250">
        <f>$BK$101</f>
        <v>0</v>
      </c>
      <c r="O101" s="249"/>
      <c r="P101" s="249"/>
      <c r="Q101" s="249"/>
      <c r="S101" s="91"/>
      <c r="T101" s="94"/>
      <c r="W101" s="95">
        <f>$W$102</f>
        <v>0</v>
      </c>
      <c r="Y101" s="95">
        <f>$Y$102</f>
        <v>0</v>
      </c>
      <c r="AA101" s="96">
        <f>$AA$102</f>
        <v>0</v>
      </c>
      <c r="AR101" s="93" t="s">
        <v>16</v>
      </c>
      <c r="AT101" s="93" t="s">
        <v>65</v>
      </c>
      <c r="AU101" s="93" t="s">
        <v>16</v>
      </c>
      <c r="AY101" s="93" t="s">
        <v>142</v>
      </c>
      <c r="BK101" s="97">
        <f>$BK$102</f>
        <v>0</v>
      </c>
    </row>
    <row r="102" spans="2:63" s="90" customFormat="1" ht="15.75" customHeight="1">
      <c r="B102" s="91"/>
      <c r="D102" s="98" t="s">
        <v>122</v>
      </c>
      <c r="N102" s="250">
        <f>$BK$102</f>
        <v>0</v>
      </c>
      <c r="O102" s="249"/>
      <c r="P102" s="249"/>
      <c r="Q102" s="249"/>
      <c r="S102" s="91"/>
      <c r="T102" s="94"/>
      <c r="W102" s="95">
        <f>$W$103</f>
        <v>0</v>
      </c>
      <c r="Y102" s="95">
        <f>$Y$103</f>
        <v>0</v>
      </c>
      <c r="AA102" s="96">
        <f>$AA$103</f>
        <v>0</v>
      </c>
      <c r="AR102" s="93" t="s">
        <v>16</v>
      </c>
      <c r="AT102" s="93" t="s">
        <v>65</v>
      </c>
      <c r="AU102" s="93" t="s">
        <v>74</v>
      </c>
      <c r="AY102" s="93" t="s">
        <v>142</v>
      </c>
      <c r="BK102" s="97">
        <f>$BK$103</f>
        <v>0</v>
      </c>
    </row>
    <row r="103" spans="2:65" s="6" customFormat="1" ht="27" customHeight="1">
      <c r="B103" s="17"/>
      <c r="C103" s="99" t="s">
        <v>464</v>
      </c>
      <c r="D103" s="99" t="s">
        <v>143</v>
      </c>
      <c r="E103" s="100" t="s">
        <v>611</v>
      </c>
      <c r="F103" s="260" t="s">
        <v>612</v>
      </c>
      <c r="G103" s="257"/>
      <c r="H103" s="257"/>
      <c r="I103" s="257"/>
      <c r="J103" s="102" t="s">
        <v>194</v>
      </c>
      <c r="K103" s="103">
        <v>22.897</v>
      </c>
      <c r="L103" s="261"/>
      <c r="M103" s="257"/>
      <c r="N103" s="261">
        <f>ROUND($L$103*$K$103,2)</f>
        <v>0</v>
      </c>
      <c r="O103" s="257"/>
      <c r="P103" s="257"/>
      <c r="Q103" s="257"/>
      <c r="R103" s="101" t="s">
        <v>147</v>
      </c>
      <c r="S103" s="17"/>
      <c r="T103" s="104"/>
      <c r="U103" s="105" t="s">
        <v>36</v>
      </c>
      <c r="X103" s="106">
        <v>0</v>
      </c>
      <c r="Y103" s="106">
        <f>$X$103*$K$103</f>
        <v>0</v>
      </c>
      <c r="Z103" s="106">
        <v>0</v>
      </c>
      <c r="AA103" s="107">
        <f>$Z$103*$K$103</f>
        <v>0</v>
      </c>
      <c r="AR103" s="68" t="s">
        <v>148</v>
      </c>
      <c r="AT103" s="68" t="s">
        <v>143</v>
      </c>
      <c r="AU103" s="68" t="s">
        <v>154</v>
      </c>
      <c r="AY103" s="6" t="s">
        <v>142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16</v>
      </c>
      <c r="BK103" s="108">
        <f>ROUND($L$103*$K$103,2)</f>
        <v>0</v>
      </c>
      <c r="BL103" s="68" t="s">
        <v>148</v>
      </c>
      <c r="BM103" s="68" t="s">
        <v>613</v>
      </c>
    </row>
    <row r="104" spans="2:63" s="90" customFormat="1" ht="37.5" customHeight="1">
      <c r="B104" s="91"/>
      <c r="D104" s="92" t="s">
        <v>123</v>
      </c>
      <c r="N104" s="248">
        <f>$BK$104</f>
        <v>0</v>
      </c>
      <c r="O104" s="249"/>
      <c r="P104" s="249"/>
      <c r="Q104" s="249"/>
      <c r="S104" s="91"/>
      <c r="T104" s="94"/>
      <c r="W104" s="95">
        <f>$W$105+$W$131</f>
        <v>0</v>
      </c>
      <c r="Y104" s="95">
        <f>$Y$105+$Y$131</f>
        <v>4.304506759999999</v>
      </c>
      <c r="AA104" s="96">
        <f>$AA$105+$AA$131</f>
        <v>0</v>
      </c>
      <c r="AR104" s="93" t="s">
        <v>74</v>
      </c>
      <c r="AT104" s="93" t="s">
        <v>65</v>
      </c>
      <c r="AU104" s="93" t="s">
        <v>66</v>
      </c>
      <c r="AY104" s="93" t="s">
        <v>142</v>
      </c>
      <c r="BK104" s="97">
        <f>$BK$105+$BK$131</f>
        <v>0</v>
      </c>
    </row>
    <row r="105" spans="2:63" s="90" customFormat="1" ht="21" customHeight="1">
      <c r="B105" s="91"/>
      <c r="D105" s="98" t="s">
        <v>583</v>
      </c>
      <c r="N105" s="250">
        <f>$BK$105</f>
        <v>0</v>
      </c>
      <c r="O105" s="249"/>
      <c r="P105" s="249"/>
      <c r="Q105" s="249"/>
      <c r="S105" s="91"/>
      <c r="T105" s="94"/>
      <c r="W105" s="95">
        <f>SUM($W$106:$W$130)</f>
        <v>0</v>
      </c>
      <c r="Y105" s="95">
        <f>SUM($Y$106:$Y$130)</f>
        <v>4.3028267599999985</v>
      </c>
      <c r="AA105" s="96">
        <f>SUM($AA$106:$AA$130)</f>
        <v>0</v>
      </c>
      <c r="AR105" s="93" t="s">
        <v>74</v>
      </c>
      <c r="AT105" s="93" t="s">
        <v>65</v>
      </c>
      <c r="AU105" s="93" t="s">
        <v>16</v>
      </c>
      <c r="AY105" s="93" t="s">
        <v>142</v>
      </c>
      <c r="BK105" s="97">
        <f>SUM($BK$106:$BK$130)</f>
        <v>0</v>
      </c>
    </row>
    <row r="106" spans="2:65" s="6" customFormat="1" ht="51" customHeight="1">
      <c r="B106" s="17"/>
      <c r="C106" s="102" t="s">
        <v>148</v>
      </c>
      <c r="D106" s="102" t="s">
        <v>143</v>
      </c>
      <c r="E106" s="100" t="s">
        <v>614</v>
      </c>
      <c r="F106" s="260" t="s">
        <v>615</v>
      </c>
      <c r="G106" s="257"/>
      <c r="H106" s="257"/>
      <c r="I106" s="257"/>
      <c r="J106" s="102" t="s">
        <v>164</v>
      </c>
      <c r="K106" s="103">
        <v>11.886</v>
      </c>
      <c r="L106" s="261"/>
      <c r="M106" s="257"/>
      <c r="N106" s="261">
        <f>ROUND($L$106*$K$106,2)</f>
        <v>0</v>
      </c>
      <c r="O106" s="257"/>
      <c r="P106" s="257"/>
      <c r="Q106" s="257"/>
      <c r="R106" s="101" t="s">
        <v>147</v>
      </c>
      <c r="S106" s="17"/>
      <c r="T106" s="104"/>
      <c r="U106" s="105" t="s">
        <v>36</v>
      </c>
      <c r="X106" s="106">
        <v>0.00189</v>
      </c>
      <c r="Y106" s="106">
        <f>$X$106*$K$106</f>
        <v>0.022464539999999998</v>
      </c>
      <c r="Z106" s="106">
        <v>0</v>
      </c>
      <c r="AA106" s="107">
        <f>$Z$106*$K$106</f>
        <v>0</v>
      </c>
      <c r="AR106" s="68" t="s">
        <v>326</v>
      </c>
      <c r="AT106" s="68" t="s">
        <v>143</v>
      </c>
      <c r="AU106" s="68" t="s">
        <v>74</v>
      </c>
      <c r="AY106" s="68" t="s">
        <v>142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16</v>
      </c>
      <c r="BK106" s="108">
        <f>ROUND($L$106*$K$106,2)</f>
        <v>0</v>
      </c>
      <c r="BL106" s="68" t="s">
        <v>326</v>
      </c>
      <c r="BM106" s="68" t="s">
        <v>616</v>
      </c>
    </row>
    <row r="107" spans="2:51" s="6" customFormat="1" ht="15.75" customHeight="1">
      <c r="B107" s="109"/>
      <c r="E107" s="110"/>
      <c r="F107" s="258" t="s">
        <v>617</v>
      </c>
      <c r="G107" s="259"/>
      <c r="H107" s="259"/>
      <c r="I107" s="259"/>
      <c r="K107" s="112">
        <v>11.886</v>
      </c>
      <c r="S107" s="109"/>
      <c r="T107" s="113"/>
      <c r="AA107" s="114"/>
      <c r="AT107" s="111" t="s">
        <v>160</v>
      </c>
      <c r="AU107" s="111" t="s">
        <v>74</v>
      </c>
      <c r="AV107" s="111" t="s">
        <v>74</v>
      </c>
      <c r="AW107" s="111" t="s">
        <v>113</v>
      </c>
      <c r="AX107" s="111" t="s">
        <v>16</v>
      </c>
      <c r="AY107" s="111" t="s">
        <v>142</v>
      </c>
    </row>
    <row r="108" spans="2:65" s="6" customFormat="1" ht="39" customHeight="1">
      <c r="B108" s="17"/>
      <c r="C108" s="99" t="s">
        <v>326</v>
      </c>
      <c r="D108" s="99" t="s">
        <v>143</v>
      </c>
      <c r="E108" s="100" t="s">
        <v>618</v>
      </c>
      <c r="F108" s="260" t="s">
        <v>619</v>
      </c>
      <c r="G108" s="257"/>
      <c r="H108" s="257"/>
      <c r="I108" s="257"/>
      <c r="J108" s="102" t="s">
        <v>235</v>
      </c>
      <c r="K108" s="103">
        <v>38</v>
      </c>
      <c r="L108" s="261"/>
      <c r="M108" s="257"/>
      <c r="N108" s="261">
        <f>ROUND($L$108*$K$108,2)</f>
        <v>0</v>
      </c>
      <c r="O108" s="257"/>
      <c r="P108" s="257"/>
      <c r="Q108" s="257"/>
      <c r="R108" s="101" t="s">
        <v>147</v>
      </c>
      <c r="S108" s="17"/>
      <c r="T108" s="104"/>
      <c r="U108" s="105" t="s">
        <v>36</v>
      </c>
      <c r="X108" s="106">
        <v>0.00267</v>
      </c>
      <c r="Y108" s="106">
        <f>$X$108*$K$108</f>
        <v>0.10146000000000001</v>
      </c>
      <c r="Z108" s="106">
        <v>0</v>
      </c>
      <c r="AA108" s="107">
        <f>$Z$108*$K$108</f>
        <v>0</v>
      </c>
      <c r="AR108" s="68" t="s">
        <v>148</v>
      </c>
      <c r="AT108" s="68" t="s">
        <v>143</v>
      </c>
      <c r="AU108" s="68" t="s">
        <v>74</v>
      </c>
      <c r="AY108" s="6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620</v>
      </c>
    </row>
    <row r="109" spans="2:65" s="6" customFormat="1" ht="171" customHeight="1">
      <c r="B109" s="17"/>
      <c r="C109" s="115" t="s">
        <v>213</v>
      </c>
      <c r="D109" s="115" t="s">
        <v>202</v>
      </c>
      <c r="E109" s="116" t="s">
        <v>621</v>
      </c>
      <c r="F109" s="254" t="s">
        <v>622</v>
      </c>
      <c r="G109" s="255"/>
      <c r="H109" s="255"/>
      <c r="I109" s="255"/>
      <c r="J109" s="115" t="s">
        <v>623</v>
      </c>
      <c r="K109" s="117">
        <v>38</v>
      </c>
      <c r="L109" s="256"/>
      <c r="M109" s="255"/>
      <c r="N109" s="256">
        <f>ROUND($L$109*$K$109,2)</f>
        <v>0</v>
      </c>
      <c r="O109" s="257"/>
      <c r="P109" s="257"/>
      <c r="Q109" s="257"/>
      <c r="R109" s="101"/>
      <c r="S109" s="17"/>
      <c r="T109" s="104"/>
      <c r="U109" s="105" t="s">
        <v>36</v>
      </c>
      <c r="X109" s="106">
        <v>0.0001</v>
      </c>
      <c r="Y109" s="106">
        <f>$X$109*$K$109</f>
        <v>0.0038</v>
      </c>
      <c r="Z109" s="106">
        <v>0</v>
      </c>
      <c r="AA109" s="107">
        <f>$Z$109*$K$109</f>
        <v>0</v>
      </c>
      <c r="AR109" s="68" t="s">
        <v>205</v>
      </c>
      <c r="AT109" s="68" t="s">
        <v>202</v>
      </c>
      <c r="AU109" s="68" t="s">
        <v>74</v>
      </c>
      <c r="AY109" s="68" t="s">
        <v>142</v>
      </c>
      <c r="BE109" s="108">
        <f>IF($U$109="základní",$N$109,0)</f>
        <v>0</v>
      </c>
      <c r="BF109" s="108">
        <f>IF($U$109="snížená",$N$109,0)</f>
        <v>0</v>
      </c>
      <c r="BG109" s="108">
        <f>IF($U$109="zákl. přenesená",$N$109,0)</f>
        <v>0</v>
      </c>
      <c r="BH109" s="108">
        <f>IF($U$109="sníž. přenesená",$N$109,0)</f>
        <v>0</v>
      </c>
      <c r="BI109" s="108">
        <f>IF($U$109="nulová",$N$109,0)</f>
        <v>0</v>
      </c>
      <c r="BJ109" s="68" t="s">
        <v>16</v>
      </c>
      <c r="BK109" s="108">
        <f>ROUND($L$109*$K$109,2)</f>
        <v>0</v>
      </c>
      <c r="BL109" s="68" t="s">
        <v>148</v>
      </c>
      <c r="BM109" s="68" t="s">
        <v>624</v>
      </c>
    </row>
    <row r="110" spans="2:65" s="6" customFormat="1" ht="15.75" customHeight="1">
      <c r="B110" s="17"/>
      <c r="C110" s="102" t="s">
        <v>321</v>
      </c>
      <c r="D110" s="102" t="s">
        <v>143</v>
      </c>
      <c r="E110" s="100" t="s">
        <v>625</v>
      </c>
      <c r="F110" s="260" t="s">
        <v>626</v>
      </c>
      <c r="G110" s="257"/>
      <c r="H110" s="257"/>
      <c r="I110" s="257"/>
      <c r="J110" s="102" t="s">
        <v>235</v>
      </c>
      <c r="K110" s="103">
        <v>8</v>
      </c>
      <c r="L110" s="261"/>
      <c r="M110" s="257"/>
      <c r="N110" s="261">
        <f>ROUND($L$110*$K$110,2)</f>
        <v>0</v>
      </c>
      <c r="O110" s="257"/>
      <c r="P110" s="257"/>
      <c r="Q110" s="257"/>
      <c r="R110" s="101" t="s">
        <v>147</v>
      </c>
      <c r="S110" s="17"/>
      <c r="T110" s="104"/>
      <c r="U110" s="105" t="s">
        <v>36</v>
      </c>
      <c r="X110" s="106">
        <v>0.0015</v>
      </c>
      <c r="Y110" s="106">
        <f>$X$110*$K$110</f>
        <v>0.012</v>
      </c>
      <c r="Z110" s="106">
        <v>0</v>
      </c>
      <c r="AA110" s="107">
        <f>$Z$110*$K$110</f>
        <v>0</v>
      </c>
      <c r="AR110" s="68" t="s">
        <v>148</v>
      </c>
      <c r="AT110" s="68" t="s">
        <v>143</v>
      </c>
      <c r="AU110" s="68" t="s">
        <v>74</v>
      </c>
      <c r="AY110" s="68" t="s">
        <v>142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16</v>
      </c>
      <c r="BK110" s="108">
        <f>ROUND($L$110*$K$110,2)</f>
        <v>0</v>
      </c>
      <c r="BL110" s="68" t="s">
        <v>148</v>
      </c>
      <c r="BM110" s="68" t="s">
        <v>627</v>
      </c>
    </row>
    <row r="111" spans="2:65" s="6" customFormat="1" ht="75" customHeight="1">
      <c r="B111" s="17"/>
      <c r="C111" s="115" t="s">
        <v>514</v>
      </c>
      <c r="D111" s="115" t="s">
        <v>202</v>
      </c>
      <c r="E111" s="116" t="s">
        <v>628</v>
      </c>
      <c r="F111" s="254" t="s">
        <v>629</v>
      </c>
      <c r="G111" s="255"/>
      <c r="H111" s="255"/>
      <c r="I111" s="255"/>
      <c r="J111" s="115" t="s">
        <v>623</v>
      </c>
      <c r="K111" s="117">
        <v>4</v>
      </c>
      <c r="L111" s="256"/>
      <c r="M111" s="255"/>
      <c r="N111" s="256">
        <f>ROUND($L$111*$K$111,2)</f>
        <v>0</v>
      </c>
      <c r="O111" s="257"/>
      <c r="P111" s="257"/>
      <c r="Q111" s="257"/>
      <c r="R111" s="101" t="s">
        <v>147</v>
      </c>
      <c r="S111" s="17"/>
      <c r="T111" s="104"/>
      <c r="U111" s="105" t="s">
        <v>36</v>
      </c>
      <c r="X111" s="106">
        <v>1</v>
      </c>
      <c r="Y111" s="106">
        <f>$X$111*$K$111</f>
        <v>4</v>
      </c>
      <c r="Z111" s="106">
        <v>0</v>
      </c>
      <c r="AA111" s="107">
        <f>$Z$111*$K$111</f>
        <v>0</v>
      </c>
      <c r="AR111" s="68" t="s">
        <v>205</v>
      </c>
      <c r="AT111" s="68" t="s">
        <v>202</v>
      </c>
      <c r="AU111" s="68" t="s">
        <v>74</v>
      </c>
      <c r="AY111" s="68" t="s">
        <v>142</v>
      </c>
      <c r="BE111" s="108">
        <f>IF($U$111="základní",$N$111,0)</f>
        <v>0</v>
      </c>
      <c r="BF111" s="108">
        <f>IF($U$111="snížená",$N$111,0)</f>
        <v>0</v>
      </c>
      <c r="BG111" s="108">
        <f>IF($U$111="zákl. přenesená",$N$111,0)</f>
        <v>0</v>
      </c>
      <c r="BH111" s="108">
        <f>IF($U$111="sníž. přenesená",$N$111,0)</f>
        <v>0</v>
      </c>
      <c r="BI111" s="108">
        <f>IF($U$111="nulová",$N$111,0)</f>
        <v>0</v>
      </c>
      <c r="BJ111" s="68" t="s">
        <v>16</v>
      </c>
      <c r="BK111" s="108">
        <f>ROUND($L$111*$K$111,2)</f>
        <v>0</v>
      </c>
      <c r="BL111" s="68" t="s">
        <v>148</v>
      </c>
      <c r="BM111" s="68" t="s">
        <v>630</v>
      </c>
    </row>
    <row r="112" spans="2:47" s="6" customFormat="1" ht="27" customHeight="1">
      <c r="B112" s="17"/>
      <c r="F112" s="252" t="s">
        <v>631</v>
      </c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17"/>
      <c r="T112" s="41"/>
      <c r="AA112" s="42"/>
      <c r="AT112" s="6" t="s">
        <v>271</v>
      </c>
      <c r="AU112" s="6" t="s">
        <v>74</v>
      </c>
    </row>
    <row r="113" spans="2:65" s="6" customFormat="1" ht="39" customHeight="1">
      <c r="B113" s="17"/>
      <c r="C113" s="99" t="s">
        <v>21</v>
      </c>
      <c r="D113" s="99" t="s">
        <v>143</v>
      </c>
      <c r="E113" s="100" t="s">
        <v>632</v>
      </c>
      <c r="F113" s="260" t="s">
        <v>633</v>
      </c>
      <c r="G113" s="257"/>
      <c r="H113" s="257"/>
      <c r="I113" s="257"/>
      <c r="J113" s="102" t="s">
        <v>235</v>
      </c>
      <c r="K113" s="103">
        <v>3132</v>
      </c>
      <c r="L113" s="261"/>
      <c r="M113" s="257"/>
      <c r="N113" s="261">
        <f>ROUND($L$113*$K$113,2)</f>
        <v>0</v>
      </c>
      <c r="O113" s="257"/>
      <c r="P113" s="257"/>
      <c r="Q113" s="257"/>
      <c r="R113" s="101" t="s">
        <v>147</v>
      </c>
      <c r="S113" s="17"/>
      <c r="T113" s="104"/>
      <c r="U113" s="105" t="s">
        <v>36</v>
      </c>
      <c r="X113" s="106">
        <v>0</v>
      </c>
      <c r="Y113" s="106">
        <f>$X$113*$K$113</f>
        <v>0</v>
      </c>
      <c r="Z113" s="106">
        <v>0</v>
      </c>
      <c r="AA113" s="107">
        <f>$Z$113*$K$113</f>
        <v>0</v>
      </c>
      <c r="AR113" s="68" t="s">
        <v>326</v>
      </c>
      <c r="AT113" s="68" t="s">
        <v>143</v>
      </c>
      <c r="AU113" s="68" t="s">
        <v>74</v>
      </c>
      <c r="AY113" s="6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326</v>
      </c>
      <c r="BM113" s="68" t="s">
        <v>634</v>
      </c>
    </row>
    <row r="114" spans="2:51" s="6" customFormat="1" ht="15.75" customHeight="1">
      <c r="B114" s="109"/>
      <c r="E114" s="110"/>
      <c r="F114" s="258" t="s">
        <v>635</v>
      </c>
      <c r="G114" s="259"/>
      <c r="H114" s="259"/>
      <c r="I114" s="259"/>
      <c r="K114" s="112">
        <v>3132</v>
      </c>
      <c r="S114" s="109"/>
      <c r="T114" s="113"/>
      <c r="AA114" s="114"/>
      <c r="AT114" s="111" t="s">
        <v>160</v>
      </c>
      <c r="AU114" s="111" t="s">
        <v>74</v>
      </c>
      <c r="AV114" s="111" t="s">
        <v>74</v>
      </c>
      <c r="AW114" s="111" t="s">
        <v>113</v>
      </c>
      <c r="AX114" s="111" t="s">
        <v>16</v>
      </c>
      <c r="AY114" s="111" t="s">
        <v>142</v>
      </c>
    </row>
    <row r="115" spans="2:65" s="6" customFormat="1" ht="39" customHeight="1">
      <c r="B115" s="17"/>
      <c r="C115" s="123" t="s">
        <v>150</v>
      </c>
      <c r="D115" s="123" t="s">
        <v>202</v>
      </c>
      <c r="E115" s="116" t="s">
        <v>636</v>
      </c>
      <c r="F115" s="254" t="s">
        <v>637</v>
      </c>
      <c r="G115" s="255"/>
      <c r="H115" s="255"/>
      <c r="I115" s="255"/>
      <c r="J115" s="115" t="s">
        <v>638</v>
      </c>
      <c r="K115" s="117">
        <v>0.156</v>
      </c>
      <c r="L115" s="256"/>
      <c r="M115" s="255"/>
      <c r="N115" s="256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05" t="s">
        <v>36</v>
      </c>
      <c r="X115" s="106">
        <v>0.06189</v>
      </c>
      <c r="Y115" s="106">
        <f>$X$115*$K$115</f>
        <v>0.00965484</v>
      </c>
      <c r="Z115" s="106">
        <v>0</v>
      </c>
      <c r="AA115" s="107">
        <f>$Z$115*$K$115</f>
        <v>0</v>
      </c>
      <c r="AR115" s="68" t="s">
        <v>464</v>
      </c>
      <c r="AT115" s="68" t="s">
        <v>202</v>
      </c>
      <c r="AU115" s="68" t="s">
        <v>74</v>
      </c>
      <c r="AY115" s="6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326</v>
      </c>
      <c r="BM115" s="68" t="s">
        <v>639</v>
      </c>
    </row>
    <row r="116" spans="2:51" s="6" customFormat="1" ht="15.75" customHeight="1">
      <c r="B116" s="109"/>
      <c r="E116" s="110"/>
      <c r="F116" s="258" t="s">
        <v>640</v>
      </c>
      <c r="G116" s="259"/>
      <c r="H116" s="259"/>
      <c r="I116" s="259"/>
      <c r="K116" s="112">
        <v>0.156</v>
      </c>
      <c r="S116" s="109"/>
      <c r="T116" s="113"/>
      <c r="AA116" s="114"/>
      <c r="AT116" s="111" t="s">
        <v>160</v>
      </c>
      <c r="AU116" s="111" t="s">
        <v>74</v>
      </c>
      <c r="AV116" s="111" t="s">
        <v>74</v>
      </c>
      <c r="AW116" s="111" t="s">
        <v>113</v>
      </c>
      <c r="AX116" s="111" t="s">
        <v>16</v>
      </c>
      <c r="AY116" s="111" t="s">
        <v>142</v>
      </c>
    </row>
    <row r="117" spans="2:65" s="6" customFormat="1" ht="39" customHeight="1">
      <c r="B117" s="17"/>
      <c r="C117" s="123" t="s">
        <v>161</v>
      </c>
      <c r="D117" s="123" t="s">
        <v>202</v>
      </c>
      <c r="E117" s="116" t="s">
        <v>641</v>
      </c>
      <c r="F117" s="254" t="s">
        <v>642</v>
      </c>
      <c r="G117" s="255"/>
      <c r="H117" s="255"/>
      <c r="I117" s="255"/>
      <c r="J117" s="115" t="s">
        <v>638</v>
      </c>
      <c r="K117" s="117">
        <v>2.976</v>
      </c>
      <c r="L117" s="256"/>
      <c r="M117" s="255"/>
      <c r="N117" s="256">
        <f>ROUND($L$117*$K$117,2)</f>
        <v>0</v>
      </c>
      <c r="O117" s="257"/>
      <c r="P117" s="257"/>
      <c r="Q117" s="257"/>
      <c r="R117" s="101" t="s">
        <v>147</v>
      </c>
      <c r="S117" s="17"/>
      <c r="T117" s="104"/>
      <c r="U117" s="105" t="s">
        <v>36</v>
      </c>
      <c r="X117" s="106">
        <v>0.02954</v>
      </c>
      <c r="Y117" s="106">
        <f>$X$117*$K$117</f>
        <v>0.08791104</v>
      </c>
      <c r="Z117" s="106">
        <v>0</v>
      </c>
      <c r="AA117" s="107">
        <f>$Z$117*$K$117</f>
        <v>0</v>
      </c>
      <c r="AR117" s="68" t="s">
        <v>464</v>
      </c>
      <c r="AT117" s="68" t="s">
        <v>202</v>
      </c>
      <c r="AU117" s="68" t="s">
        <v>74</v>
      </c>
      <c r="AY117" s="6" t="s">
        <v>142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16</v>
      </c>
      <c r="BK117" s="108">
        <f>ROUND($L$117*$K$117,2)</f>
        <v>0</v>
      </c>
      <c r="BL117" s="68" t="s">
        <v>326</v>
      </c>
      <c r="BM117" s="68" t="s">
        <v>643</v>
      </c>
    </row>
    <row r="118" spans="2:51" s="6" customFormat="1" ht="15.75" customHeight="1">
      <c r="B118" s="109"/>
      <c r="E118" s="110"/>
      <c r="F118" s="258" t="s">
        <v>644</v>
      </c>
      <c r="G118" s="259"/>
      <c r="H118" s="259"/>
      <c r="I118" s="259"/>
      <c r="K118" s="112">
        <v>2.976</v>
      </c>
      <c r="S118" s="109"/>
      <c r="T118" s="113"/>
      <c r="AA118" s="114"/>
      <c r="AT118" s="111" t="s">
        <v>160</v>
      </c>
      <c r="AU118" s="111" t="s">
        <v>74</v>
      </c>
      <c r="AV118" s="111" t="s">
        <v>74</v>
      </c>
      <c r="AW118" s="111" t="s">
        <v>113</v>
      </c>
      <c r="AX118" s="111" t="s">
        <v>16</v>
      </c>
      <c r="AY118" s="111" t="s">
        <v>142</v>
      </c>
    </row>
    <row r="119" spans="2:65" s="6" customFormat="1" ht="39" customHeight="1">
      <c r="B119" s="17"/>
      <c r="C119" s="99" t="s">
        <v>207</v>
      </c>
      <c r="D119" s="99" t="s">
        <v>143</v>
      </c>
      <c r="E119" s="100" t="s">
        <v>632</v>
      </c>
      <c r="F119" s="260" t="s">
        <v>633</v>
      </c>
      <c r="G119" s="257"/>
      <c r="H119" s="257"/>
      <c r="I119" s="257"/>
      <c r="J119" s="102" t="s">
        <v>235</v>
      </c>
      <c r="K119" s="103">
        <v>282</v>
      </c>
      <c r="L119" s="261"/>
      <c r="M119" s="257"/>
      <c r="N119" s="261">
        <f>ROUND($L$119*$K$119,2)</f>
        <v>0</v>
      </c>
      <c r="O119" s="257"/>
      <c r="P119" s="257"/>
      <c r="Q119" s="257"/>
      <c r="R119" s="101" t="s">
        <v>147</v>
      </c>
      <c r="S119" s="17"/>
      <c r="T119" s="104"/>
      <c r="U119" s="105" t="s">
        <v>36</v>
      </c>
      <c r="X119" s="106">
        <v>0</v>
      </c>
      <c r="Y119" s="106">
        <f>$X$119*$K$119</f>
        <v>0</v>
      </c>
      <c r="Z119" s="106">
        <v>0</v>
      </c>
      <c r="AA119" s="107">
        <f>$Z$119*$K$119</f>
        <v>0</v>
      </c>
      <c r="AR119" s="68" t="s">
        <v>326</v>
      </c>
      <c r="AT119" s="68" t="s">
        <v>143</v>
      </c>
      <c r="AU119" s="68" t="s">
        <v>74</v>
      </c>
      <c r="AY119" s="6" t="s">
        <v>142</v>
      </c>
      <c r="BE119" s="108">
        <f>IF($U$119="základní",$N$119,0)</f>
        <v>0</v>
      </c>
      <c r="BF119" s="108">
        <f>IF($U$119="snížená",$N$119,0)</f>
        <v>0</v>
      </c>
      <c r="BG119" s="108">
        <f>IF($U$119="zákl. přenesená",$N$119,0)</f>
        <v>0</v>
      </c>
      <c r="BH119" s="108">
        <f>IF($U$119="sníž. přenesená",$N$119,0)</f>
        <v>0</v>
      </c>
      <c r="BI119" s="108">
        <f>IF($U$119="nulová",$N$119,0)</f>
        <v>0</v>
      </c>
      <c r="BJ119" s="68" t="s">
        <v>16</v>
      </c>
      <c r="BK119" s="108">
        <f>ROUND($L$119*$K$119,2)</f>
        <v>0</v>
      </c>
      <c r="BL119" s="68" t="s">
        <v>326</v>
      </c>
      <c r="BM119" s="68" t="s">
        <v>645</v>
      </c>
    </row>
    <row r="120" spans="2:51" s="6" customFormat="1" ht="15.75" customHeight="1">
      <c r="B120" s="109"/>
      <c r="E120" s="110"/>
      <c r="F120" s="258" t="s">
        <v>646</v>
      </c>
      <c r="G120" s="259"/>
      <c r="H120" s="259"/>
      <c r="I120" s="259"/>
      <c r="K120" s="112">
        <v>282</v>
      </c>
      <c r="S120" s="109"/>
      <c r="T120" s="113"/>
      <c r="AA120" s="114"/>
      <c r="AT120" s="111" t="s">
        <v>160</v>
      </c>
      <c r="AU120" s="111" t="s">
        <v>74</v>
      </c>
      <c r="AV120" s="111" t="s">
        <v>74</v>
      </c>
      <c r="AW120" s="111" t="s">
        <v>113</v>
      </c>
      <c r="AX120" s="111" t="s">
        <v>16</v>
      </c>
      <c r="AY120" s="111" t="s">
        <v>142</v>
      </c>
    </row>
    <row r="121" spans="2:65" s="6" customFormat="1" ht="39" customHeight="1">
      <c r="B121" s="17"/>
      <c r="C121" s="123" t="s">
        <v>281</v>
      </c>
      <c r="D121" s="123" t="s">
        <v>202</v>
      </c>
      <c r="E121" s="116" t="s">
        <v>647</v>
      </c>
      <c r="F121" s="254" t="s">
        <v>648</v>
      </c>
      <c r="G121" s="255"/>
      <c r="H121" s="255"/>
      <c r="I121" s="255"/>
      <c r="J121" s="115" t="s">
        <v>638</v>
      </c>
      <c r="K121" s="117">
        <v>0.048</v>
      </c>
      <c r="L121" s="256"/>
      <c r="M121" s="255"/>
      <c r="N121" s="256">
        <f>ROUND($L$121*$K$121,2)</f>
        <v>0</v>
      </c>
      <c r="O121" s="257"/>
      <c r="P121" s="257"/>
      <c r="Q121" s="257"/>
      <c r="R121" s="101" t="s">
        <v>147</v>
      </c>
      <c r="S121" s="17"/>
      <c r="T121" s="104"/>
      <c r="U121" s="105" t="s">
        <v>36</v>
      </c>
      <c r="X121" s="106">
        <v>0.01089</v>
      </c>
      <c r="Y121" s="106">
        <f>$X$121*$K$121</f>
        <v>0.0005227200000000001</v>
      </c>
      <c r="Z121" s="106">
        <v>0</v>
      </c>
      <c r="AA121" s="107">
        <f>$Z$121*$K$121</f>
        <v>0</v>
      </c>
      <c r="AR121" s="68" t="s">
        <v>464</v>
      </c>
      <c r="AT121" s="68" t="s">
        <v>202</v>
      </c>
      <c r="AU121" s="68" t="s">
        <v>74</v>
      </c>
      <c r="AY121" s="6" t="s">
        <v>142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16</v>
      </c>
      <c r="BK121" s="108">
        <f>ROUND($L$121*$K$121,2)</f>
        <v>0</v>
      </c>
      <c r="BL121" s="68" t="s">
        <v>326</v>
      </c>
      <c r="BM121" s="68" t="s">
        <v>649</v>
      </c>
    </row>
    <row r="122" spans="2:51" s="6" customFormat="1" ht="15.75" customHeight="1">
      <c r="B122" s="109"/>
      <c r="E122" s="110"/>
      <c r="F122" s="258" t="s">
        <v>650</v>
      </c>
      <c r="G122" s="259"/>
      <c r="H122" s="259"/>
      <c r="I122" s="259"/>
      <c r="K122" s="112">
        <v>0.048</v>
      </c>
      <c r="S122" s="109"/>
      <c r="T122" s="113"/>
      <c r="AA122" s="114"/>
      <c r="AT122" s="111" t="s">
        <v>160</v>
      </c>
      <c r="AU122" s="111" t="s">
        <v>74</v>
      </c>
      <c r="AV122" s="111" t="s">
        <v>74</v>
      </c>
      <c r="AW122" s="111" t="s">
        <v>113</v>
      </c>
      <c r="AX122" s="111" t="s">
        <v>16</v>
      </c>
      <c r="AY122" s="111" t="s">
        <v>142</v>
      </c>
    </row>
    <row r="123" spans="2:65" s="6" customFormat="1" ht="27" customHeight="1">
      <c r="B123" s="17"/>
      <c r="C123" s="123" t="s">
        <v>313</v>
      </c>
      <c r="D123" s="123" t="s">
        <v>202</v>
      </c>
      <c r="E123" s="116" t="s">
        <v>651</v>
      </c>
      <c r="F123" s="254" t="s">
        <v>652</v>
      </c>
      <c r="G123" s="255"/>
      <c r="H123" s="255"/>
      <c r="I123" s="255"/>
      <c r="J123" s="115" t="s">
        <v>653</v>
      </c>
      <c r="K123" s="117">
        <v>0.64</v>
      </c>
      <c r="L123" s="256"/>
      <c r="M123" s="255"/>
      <c r="N123" s="256">
        <f>ROUND($L$123*$K$123,2)</f>
        <v>0</v>
      </c>
      <c r="O123" s="257"/>
      <c r="P123" s="257"/>
      <c r="Q123" s="257"/>
      <c r="R123" s="101" t="s">
        <v>147</v>
      </c>
      <c r="S123" s="17"/>
      <c r="T123" s="104"/>
      <c r="U123" s="105" t="s">
        <v>36</v>
      </c>
      <c r="X123" s="106">
        <v>0.0938</v>
      </c>
      <c r="Y123" s="106">
        <f>$X$123*$K$123</f>
        <v>0.060031999999999995</v>
      </c>
      <c r="Z123" s="106">
        <v>0</v>
      </c>
      <c r="AA123" s="107">
        <f>$Z$123*$K$123</f>
        <v>0</v>
      </c>
      <c r="AR123" s="68" t="s">
        <v>464</v>
      </c>
      <c r="AT123" s="68" t="s">
        <v>202</v>
      </c>
      <c r="AU123" s="68" t="s">
        <v>74</v>
      </c>
      <c r="AY123" s="6" t="s">
        <v>142</v>
      </c>
      <c r="BE123" s="108">
        <f>IF($U$123="základní",$N$123,0)</f>
        <v>0</v>
      </c>
      <c r="BF123" s="108">
        <f>IF($U$123="snížená",$N$123,0)</f>
        <v>0</v>
      </c>
      <c r="BG123" s="108">
        <f>IF($U$123="zákl. přenesená",$N$123,0)</f>
        <v>0</v>
      </c>
      <c r="BH123" s="108">
        <f>IF($U$123="sníž. přenesená",$N$123,0)</f>
        <v>0</v>
      </c>
      <c r="BI123" s="108">
        <f>IF($U$123="nulová",$N$123,0)</f>
        <v>0</v>
      </c>
      <c r="BJ123" s="68" t="s">
        <v>16</v>
      </c>
      <c r="BK123" s="108">
        <f>ROUND($L$123*$K$123,2)</f>
        <v>0</v>
      </c>
      <c r="BL123" s="68" t="s">
        <v>326</v>
      </c>
      <c r="BM123" s="68" t="s">
        <v>654</v>
      </c>
    </row>
    <row r="124" spans="2:51" s="6" customFormat="1" ht="15.75" customHeight="1">
      <c r="B124" s="109"/>
      <c r="E124" s="110"/>
      <c r="F124" s="258" t="s">
        <v>655</v>
      </c>
      <c r="G124" s="259"/>
      <c r="H124" s="259"/>
      <c r="I124" s="259"/>
      <c r="K124" s="112">
        <v>0.64</v>
      </c>
      <c r="S124" s="109"/>
      <c r="T124" s="113"/>
      <c r="AA124" s="114"/>
      <c r="AT124" s="111" t="s">
        <v>160</v>
      </c>
      <c r="AU124" s="111" t="s">
        <v>74</v>
      </c>
      <c r="AV124" s="111" t="s">
        <v>74</v>
      </c>
      <c r="AW124" s="111" t="s">
        <v>113</v>
      </c>
      <c r="AX124" s="111" t="s">
        <v>16</v>
      </c>
      <c r="AY124" s="111" t="s">
        <v>142</v>
      </c>
    </row>
    <row r="125" spans="2:65" s="6" customFormat="1" ht="39" customHeight="1">
      <c r="B125" s="17"/>
      <c r="C125" s="123" t="s">
        <v>317</v>
      </c>
      <c r="D125" s="123" t="s">
        <v>202</v>
      </c>
      <c r="E125" s="116" t="s">
        <v>656</v>
      </c>
      <c r="F125" s="254" t="s">
        <v>657</v>
      </c>
      <c r="G125" s="255"/>
      <c r="H125" s="255"/>
      <c r="I125" s="255"/>
      <c r="J125" s="115" t="s">
        <v>638</v>
      </c>
      <c r="K125" s="117">
        <v>0.002</v>
      </c>
      <c r="L125" s="256"/>
      <c r="M125" s="255"/>
      <c r="N125" s="256">
        <f>ROUND($L$125*$K$125,2)</f>
        <v>0</v>
      </c>
      <c r="O125" s="257"/>
      <c r="P125" s="257"/>
      <c r="Q125" s="257"/>
      <c r="R125" s="101" t="s">
        <v>147</v>
      </c>
      <c r="S125" s="17"/>
      <c r="T125" s="104"/>
      <c r="U125" s="105" t="s">
        <v>36</v>
      </c>
      <c r="X125" s="106">
        <v>0.00945</v>
      </c>
      <c r="Y125" s="106">
        <f>$X$125*$K$125</f>
        <v>1.8900000000000002E-05</v>
      </c>
      <c r="Z125" s="106">
        <v>0</v>
      </c>
      <c r="AA125" s="107">
        <f>$Z$125*$K$125</f>
        <v>0</v>
      </c>
      <c r="AR125" s="68" t="s">
        <v>464</v>
      </c>
      <c r="AT125" s="68" t="s">
        <v>202</v>
      </c>
      <c r="AU125" s="68" t="s">
        <v>74</v>
      </c>
      <c r="AY125" s="6" t="s">
        <v>142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16</v>
      </c>
      <c r="BK125" s="108">
        <f>ROUND($L$125*$K$125,2)</f>
        <v>0</v>
      </c>
      <c r="BL125" s="68" t="s">
        <v>326</v>
      </c>
      <c r="BM125" s="68" t="s">
        <v>658</v>
      </c>
    </row>
    <row r="126" spans="2:51" s="6" customFormat="1" ht="15.75" customHeight="1">
      <c r="B126" s="109"/>
      <c r="E126" s="110"/>
      <c r="F126" s="258" t="s">
        <v>659</v>
      </c>
      <c r="G126" s="259"/>
      <c r="H126" s="259"/>
      <c r="I126" s="259"/>
      <c r="K126" s="112">
        <v>0.002</v>
      </c>
      <c r="S126" s="109"/>
      <c r="T126" s="113"/>
      <c r="AA126" s="114"/>
      <c r="AT126" s="111" t="s">
        <v>160</v>
      </c>
      <c r="AU126" s="111" t="s">
        <v>74</v>
      </c>
      <c r="AV126" s="111" t="s">
        <v>74</v>
      </c>
      <c r="AW126" s="111" t="s">
        <v>113</v>
      </c>
      <c r="AX126" s="111" t="s">
        <v>16</v>
      </c>
      <c r="AY126" s="111" t="s">
        <v>142</v>
      </c>
    </row>
    <row r="127" spans="2:65" s="6" customFormat="1" ht="39" customHeight="1">
      <c r="B127" s="17"/>
      <c r="C127" s="123" t="s">
        <v>217</v>
      </c>
      <c r="D127" s="123" t="s">
        <v>202</v>
      </c>
      <c r="E127" s="116" t="s">
        <v>641</v>
      </c>
      <c r="F127" s="254" t="s">
        <v>642</v>
      </c>
      <c r="G127" s="255"/>
      <c r="H127" s="255"/>
      <c r="I127" s="255"/>
      <c r="J127" s="115" t="s">
        <v>638</v>
      </c>
      <c r="K127" s="117">
        <v>0.168</v>
      </c>
      <c r="L127" s="256"/>
      <c r="M127" s="255"/>
      <c r="N127" s="256">
        <f>ROUND($L$127*$K$127,2)</f>
        <v>0</v>
      </c>
      <c r="O127" s="257"/>
      <c r="P127" s="257"/>
      <c r="Q127" s="257"/>
      <c r="R127" s="101" t="s">
        <v>147</v>
      </c>
      <c r="S127" s="17"/>
      <c r="T127" s="104"/>
      <c r="U127" s="105" t="s">
        <v>36</v>
      </c>
      <c r="X127" s="106">
        <v>0.02954</v>
      </c>
      <c r="Y127" s="106">
        <f>$X$127*$K$127</f>
        <v>0.00496272</v>
      </c>
      <c r="Z127" s="106">
        <v>0</v>
      </c>
      <c r="AA127" s="107">
        <f>$Z$127*$K$127</f>
        <v>0</v>
      </c>
      <c r="AR127" s="68" t="s">
        <v>464</v>
      </c>
      <c r="AT127" s="68" t="s">
        <v>202</v>
      </c>
      <c r="AU127" s="68" t="s">
        <v>74</v>
      </c>
      <c r="AY127" s="6" t="s">
        <v>142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8" t="s">
        <v>16</v>
      </c>
      <c r="BK127" s="108">
        <f>ROUND($L$127*$K$127,2)</f>
        <v>0</v>
      </c>
      <c r="BL127" s="68" t="s">
        <v>326</v>
      </c>
      <c r="BM127" s="68" t="s">
        <v>660</v>
      </c>
    </row>
    <row r="128" spans="2:51" s="6" customFormat="1" ht="15.75" customHeight="1">
      <c r="B128" s="109"/>
      <c r="E128" s="110"/>
      <c r="F128" s="258" t="s">
        <v>661</v>
      </c>
      <c r="G128" s="259"/>
      <c r="H128" s="259"/>
      <c r="I128" s="259"/>
      <c r="K128" s="112">
        <v>0.168</v>
      </c>
      <c r="S128" s="109"/>
      <c r="T128" s="113"/>
      <c r="AA128" s="114"/>
      <c r="AT128" s="111" t="s">
        <v>160</v>
      </c>
      <c r="AU128" s="111" t="s">
        <v>74</v>
      </c>
      <c r="AV128" s="111" t="s">
        <v>74</v>
      </c>
      <c r="AW128" s="111" t="s">
        <v>113</v>
      </c>
      <c r="AX128" s="111" t="s">
        <v>16</v>
      </c>
      <c r="AY128" s="111" t="s">
        <v>142</v>
      </c>
    </row>
    <row r="129" spans="2:65" s="6" customFormat="1" ht="15.75" customHeight="1">
      <c r="B129" s="17"/>
      <c r="C129" s="99" t="s">
        <v>177</v>
      </c>
      <c r="D129" s="99" t="s">
        <v>143</v>
      </c>
      <c r="E129" s="100" t="s">
        <v>662</v>
      </c>
      <c r="F129" s="260" t="s">
        <v>663</v>
      </c>
      <c r="G129" s="257"/>
      <c r="H129" s="257"/>
      <c r="I129" s="257"/>
      <c r="J129" s="102" t="s">
        <v>146</v>
      </c>
      <c r="K129" s="103">
        <v>14.621</v>
      </c>
      <c r="L129" s="261"/>
      <c r="M129" s="257"/>
      <c r="N129" s="261">
        <f>ROUND($L$129*$K$129,2)</f>
        <v>0</v>
      </c>
      <c r="O129" s="257"/>
      <c r="P129" s="257"/>
      <c r="Q129" s="257"/>
      <c r="R129" s="101" t="s">
        <v>147</v>
      </c>
      <c r="S129" s="17"/>
      <c r="T129" s="104"/>
      <c r="U129" s="105" t="s">
        <v>36</v>
      </c>
      <c r="X129" s="106">
        <v>0</v>
      </c>
      <c r="Y129" s="106">
        <f>$X$129*$K$129</f>
        <v>0</v>
      </c>
      <c r="Z129" s="106">
        <v>0</v>
      </c>
      <c r="AA129" s="107">
        <f>$Z$129*$K$129</f>
        <v>0</v>
      </c>
      <c r="AR129" s="68" t="s">
        <v>326</v>
      </c>
      <c r="AT129" s="68" t="s">
        <v>143</v>
      </c>
      <c r="AU129" s="68" t="s">
        <v>74</v>
      </c>
      <c r="AY129" s="6" t="s">
        <v>142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8" t="s">
        <v>16</v>
      </c>
      <c r="BK129" s="108">
        <f>ROUND($L$129*$K$129,2)</f>
        <v>0</v>
      </c>
      <c r="BL129" s="68" t="s">
        <v>326</v>
      </c>
      <c r="BM129" s="68" t="s">
        <v>664</v>
      </c>
    </row>
    <row r="130" spans="2:51" s="6" customFormat="1" ht="15.75" customHeight="1">
      <c r="B130" s="109"/>
      <c r="E130" s="110"/>
      <c r="F130" s="258" t="s">
        <v>665</v>
      </c>
      <c r="G130" s="259"/>
      <c r="H130" s="259"/>
      <c r="I130" s="259"/>
      <c r="K130" s="112">
        <v>14.621</v>
      </c>
      <c r="S130" s="109"/>
      <c r="T130" s="113"/>
      <c r="AA130" s="114"/>
      <c r="AT130" s="111" t="s">
        <v>160</v>
      </c>
      <c r="AU130" s="111" t="s">
        <v>74</v>
      </c>
      <c r="AV130" s="111" t="s">
        <v>74</v>
      </c>
      <c r="AW130" s="111" t="s">
        <v>113</v>
      </c>
      <c r="AX130" s="111" t="s">
        <v>16</v>
      </c>
      <c r="AY130" s="111" t="s">
        <v>142</v>
      </c>
    </row>
    <row r="131" spans="2:63" s="90" customFormat="1" ht="30.75" customHeight="1">
      <c r="B131" s="91"/>
      <c r="D131" s="98" t="s">
        <v>584</v>
      </c>
      <c r="N131" s="250">
        <f>$BK$131</f>
        <v>0</v>
      </c>
      <c r="O131" s="249"/>
      <c r="P131" s="249"/>
      <c r="Q131" s="249"/>
      <c r="S131" s="91"/>
      <c r="T131" s="94"/>
      <c r="W131" s="95">
        <f>SUM($W$132:$W$138)</f>
        <v>0</v>
      </c>
      <c r="Y131" s="95">
        <f>SUM($Y$132:$Y$138)</f>
        <v>0.00168</v>
      </c>
      <c r="AA131" s="96">
        <f>SUM($AA$132:$AA$138)</f>
        <v>0</v>
      </c>
      <c r="AR131" s="93" t="s">
        <v>74</v>
      </c>
      <c r="AT131" s="93" t="s">
        <v>65</v>
      </c>
      <c r="AU131" s="93" t="s">
        <v>16</v>
      </c>
      <c r="AY131" s="93" t="s">
        <v>142</v>
      </c>
      <c r="BK131" s="97">
        <f>SUM($BK$132:$BK$138)</f>
        <v>0</v>
      </c>
    </row>
    <row r="132" spans="2:65" s="6" customFormat="1" ht="27" customHeight="1">
      <c r="B132" s="17"/>
      <c r="C132" s="99" t="s">
        <v>362</v>
      </c>
      <c r="D132" s="99" t="s">
        <v>143</v>
      </c>
      <c r="E132" s="100" t="s">
        <v>666</v>
      </c>
      <c r="F132" s="260" t="s">
        <v>667</v>
      </c>
      <c r="G132" s="257"/>
      <c r="H132" s="257"/>
      <c r="I132" s="257"/>
      <c r="J132" s="102" t="s">
        <v>235</v>
      </c>
      <c r="K132" s="103">
        <v>2</v>
      </c>
      <c r="L132" s="261"/>
      <c r="M132" s="257"/>
      <c r="N132" s="261">
        <f>ROUND($L$132*$K$132,2)</f>
        <v>0</v>
      </c>
      <c r="O132" s="257"/>
      <c r="P132" s="257"/>
      <c r="Q132" s="257"/>
      <c r="R132" s="101" t="s">
        <v>147</v>
      </c>
      <c r="S132" s="17"/>
      <c r="T132" s="104"/>
      <c r="U132" s="105" t="s">
        <v>36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8" t="s">
        <v>326</v>
      </c>
      <c r="AT132" s="68" t="s">
        <v>143</v>
      </c>
      <c r="AU132" s="68" t="s">
        <v>74</v>
      </c>
      <c r="AY132" s="6" t="s">
        <v>142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8" t="s">
        <v>16</v>
      </c>
      <c r="BK132" s="108">
        <f>ROUND($L$132*$K$132,2)</f>
        <v>0</v>
      </c>
      <c r="BL132" s="68" t="s">
        <v>326</v>
      </c>
      <c r="BM132" s="68" t="s">
        <v>668</v>
      </c>
    </row>
    <row r="133" spans="2:65" s="6" customFormat="1" ht="27" customHeight="1">
      <c r="B133" s="17"/>
      <c r="C133" s="115" t="s">
        <v>367</v>
      </c>
      <c r="D133" s="115" t="s">
        <v>202</v>
      </c>
      <c r="E133" s="116" t="s">
        <v>669</v>
      </c>
      <c r="F133" s="254" t="s">
        <v>670</v>
      </c>
      <c r="G133" s="255"/>
      <c r="H133" s="255"/>
      <c r="I133" s="255"/>
      <c r="J133" s="115" t="s">
        <v>235</v>
      </c>
      <c r="K133" s="117">
        <v>2</v>
      </c>
      <c r="L133" s="256"/>
      <c r="M133" s="255"/>
      <c r="N133" s="256">
        <f>ROUND($L$133*$K$133,2)</f>
        <v>0</v>
      </c>
      <c r="O133" s="257"/>
      <c r="P133" s="257"/>
      <c r="Q133" s="257"/>
      <c r="R133" s="101" t="s">
        <v>147</v>
      </c>
      <c r="S133" s="17"/>
      <c r="T133" s="104"/>
      <c r="U133" s="105" t="s">
        <v>36</v>
      </c>
      <c r="X133" s="106">
        <v>0.0002</v>
      </c>
      <c r="Y133" s="106">
        <f>$X$133*$K$133</f>
        <v>0.0004</v>
      </c>
      <c r="Z133" s="106">
        <v>0</v>
      </c>
      <c r="AA133" s="107">
        <f>$Z$133*$K$133</f>
        <v>0</v>
      </c>
      <c r="AR133" s="68" t="s">
        <v>464</v>
      </c>
      <c r="AT133" s="68" t="s">
        <v>202</v>
      </c>
      <c r="AU133" s="68" t="s">
        <v>74</v>
      </c>
      <c r="AY133" s="68" t="s">
        <v>142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8" t="s">
        <v>16</v>
      </c>
      <c r="BK133" s="108">
        <f>ROUND($L$133*$K$133,2)</f>
        <v>0</v>
      </c>
      <c r="BL133" s="68" t="s">
        <v>326</v>
      </c>
      <c r="BM133" s="68" t="s">
        <v>671</v>
      </c>
    </row>
    <row r="134" spans="2:65" s="6" customFormat="1" ht="27" customHeight="1">
      <c r="B134" s="17"/>
      <c r="C134" s="115" t="s">
        <v>372</v>
      </c>
      <c r="D134" s="115" t="s">
        <v>202</v>
      </c>
      <c r="E134" s="116" t="s">
        <v>672</v>
      </c>
      <c r="F134" s="254" t="s">
        <v>673</v>
      </c>
      <c r="G134" s="255"/>
      <c r="H134" s="255"/>
      <c r="I134" s="255"/>
      <c r="J134" s="115" t="s">
        <v>235</v>
      </c>
      <c r="K134" s="117">
        <v>4</v>
      </c>
      <c r="L134" s="256"/>
      <c r="M134" s="255"/>
      <c r="N134" s="256">
        <f>ROUND($L$134*$K$134,2)</f>
        <v>0</v>
      </c>
      <c r="O134" s="257"/>
      <c r="P134" s="257"/>
      <c r="Q134" s="257"/>
      <c r="R134" s="101" t="s">
        <v>147</v>
      </c>
      <c r="S134" s="17"/>
      <c r="T134" s="104"/>
      <c r="U134" s="105" t="s">
        <v>36</v>
      </c>
      <c r="X134" s="106">
        <v>4E-05</v>
      </c>
      <c r="Y134" s="106">
        <f>$X$134*$K$134</f>
        <v>0.00016</v>
      </c>
      <c r="Z134" s="106">
        <v>0</v>
      </c>
      <c r="AA134" s="107">
        <f>$Z$134*$K$134</f>
        <v>0</v>
      </c>
      <c r="AR134" s="68" t="s">
        <v>464</v>
      </c>
      <c r="AT134" s="68" t="s">
        <v>202</v>
      </c>
      <c r="AU134" s="68" t="s">
        <v>74</v>
      </c>
      <c r="AY134" s="68" t="s">
        <v>142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16</v>
      </c>
      <c r="BK134" s="108">
        <f>ROUND($L$134*$K$134,2)</f>
        <v>0</v>
      </c>
      <c r="BL134" s="68" t="s">
        <v>326</v>
      </c>
      <c r="BM134" s="68" t="s">
        <v>674</v>
      </c>
    </row>
    <row r="135" spans="2:65" s="6" customFormat="1" ht="27" customHeight="1">
      <c r="B135" s="17"/>
      <c r="C135" s="115" t="s">
        <v>357</v>
      </c>
      <c r="D135" s="115" t="s">
        <v>202</v>
      </c>
      <c r="E135" s="116" t="s">
        <v>675</v>
      </c>
      <c r="F135" s="254" t="s">
        <v>676</v>
      </c>
      <c r="G135" s="255"/>
      <c r="H135" s="255"/>
      <c r="I135" s="255"/>
      <c r="J135" s="115" t="s">
        <v>164</v>
      </c>
      <c r="K135" s="117">
        <v>0.002</v>
      </c>
      <c r="L135" s="256"/>
      <c r="M135" s="255"/>
      <c r="N135" s="256">
        <f>ROUND($L$135*$K$135,2)</f>
        <v>0</v>
      </c>
      <c r="O135" s="257"/>
      <c r="P135" s="257"/>
      <c r="Q135" s="257"/>
      <c r="R135" s="101" t="s">
        <v>147</v>
      </c>
      <c r="S135" s="17"/>
      <c r="T135" s="104"/>
      <c r="U135" s="105" t="s">
        <v>36</v>
      </c>
      <c r="X135" s="106">
        <v>0.55</v>
      </c>
      <c r="Y135" s="106">
        <f>$X$135*$K$135</f>
        <v>0.0011</v>
      </c>
      <c r="Z135" s="106">
        <v>0</v>
      </c>
      <c r="AA135" s="107">
        <f>$Z$135*$K$135</f>
        <v>0</v>
      </c>
      <c r="AR135" s="68" t="s">
        <v>464</v>
      </c>
      <c r="AT135" s="68" t="s">
        <v>202</v>
      </c>
      <c r="AU135" s="68" t="s">
        <v>74</v>
      </c>
      <c r="AY135" s="68" t="s">
        <v>142</v>
      </c>
      <c r="BE135" s="108">
        <f>IF($U$135="základní",$N$135,0)</f>
        <v>0</v>
      </c>
      <c r="BF135" s="108">
        <f>IF($U$135="snížená",$N$135,0)</f>
        <v>0</v>
      </c>
      <c r="BG135" s="108">
        <f>IF($U$135="zákl. přenesená",$N$135,0)</f>
        <v>0</v>
      </c>
      <c r="BH135" s="108">
        <f>IF($U$135="sníž. přenesená",$N$135,0)</f>
        <v>0</v>
      </c>
      <c r="BI135" s="108">
        <f>IF($U$135="nulová",$N$135,0)</f>
        <v>0</v>
      </c>
      <c r="BJ135" s="68" t="s">
        <v>16</v>
      </c>
      <c r="BK135" s="108">
        <f>ROUND($L$135*$K$135,2)</f>
        <v>0</v>
      </c>
      <c r="BL135" s="68" t="s">
        <v>326</v>
      </c>
      <c r="BM135" s="68" t="s">
        <v>677</v>
      </c>
    </row>
    <row r="136" spans="2:51" s="6" customFormat="1" ht="15.75" customHeight="1">
      <c r="B136" s="109"/>
      <c r="E136" s="110"/>
      <c r="F136" s="258" t="s">
        <v>678</v>
      </c>
      <c r="G136" s="259"/>
      <c r="H136" s="259"/>
      <c r="I136" s="259"/>
      <c r="K136" s="112">
        <v>0.002</v>
      </c>
      <c r="S136" s="109"/>
      <c r="T136" s="113"/>
      <c r="AA136" s="114"/>
      <c r="AT136" s="111" t="s">
        <v>160</v>
      </c>
      <c r="AU136" s="111" t="s">
        <v>74</v>
      </c>
      <c r="AV136" s="111" t="s">
        <v>74</v>
      </c>
      <c r="AW136" s="111" t="s">
        <v>113</v>
      </c>
      <c r="AX136" s="111" t="s">
        <v>16</v>
      </c>
      <c r="AY136" s="111" t="s">
        <v>142</v>
      </c>
    </row>
    <row r="137" spans="2:65" s="6" customFormat="1" ht="39" customHeight="1">
      <c r="B137" s="17"/>
      <c r="C137" s="99" t="s">
        <v>291</v>
      </c>
      <c r="D137" s="99" t="s">
        <v>143</v>
      </c>
      <c r="E137" s="100" t="s">
        <v>679</v>
      </c>
      <c r="F137" s="260" t="s">
        <v>680</v>
      </c>
      <c r="G137" s="257"/>
      <c r="H137" s="257"/>
      <c r="I137" s="257"/>
      <c r="J137" s="102" t="s">
        <v>235</v>
      </c>
      <c r="K137" s="103">
        <v>2</v>
      </c>
      <c r="L137" s="261"/>
      <c r="M137" s="257"/>
      <c r="N137" s="261">
        <f>ROUND($L$137*$K$137,2)</f>
        <v>0</v>
      </c>
      <c r="O137" s="257"/>
      <c r="P137" s="257"/>
      <c r="Q137" s="257"/>
      <c r="R137" s="101" t="s">
        <v>147</v>
      </c>
      <c r="S137" s="17"/>
      <c r="T137" s="104"/>
      <c r="U137" s="105" t="s">
        <v>36</v>
      </c>
      <c r="X137" s="106">
        <v>0</v>
      </c>
      <c r="Y137" s="106">
        <f>$X$137*$K$137</f>
        <v>0</v>
      </c>
      <c r="Z137" s="106">
        <v>0</v>
      </c>
      <c r="AA137" s="107">
        <f>$Z$137*$K$137</f>
        <v>0</v>
      </c>
      <c r="AR137" s="68" t="s">
        <v>326</v>
      </c>
      <c r="AT137" s="68" t="s">
        <v>143</v>
      </c>
      <c r="AU137" s="68" t="s">
        <v>74</v>
      </c>
      <c r="AY137" s="6" t="s">
        <v>142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16</v>
      </c>
      <c r="BK137" s="108">
        <f>ROUND($L$137*$K$137,2)</f>
        <v>0</v>
      </c>
      <c r="BL137" s="68" t="s">
        <v>326</v>
      </c>
      <c r="BM137" s="68" t="s">
        <v>681</v>
      </c>
    </row>
    <row r="138" spans="2:65" s="6" customFormat="1" ht="15.75" customHeight="1">
      <c r="B138" s="17"/>
      <c r="C138" s="115" t="s">
        <v>8</v>
      </c>
      <c r="D138" s="115" t="s">
        <v>202</v>
      </c>
      <c r="E138" s="116" t="s">
        <v>682</v>
      </c>
      <c r="F138" s="254" t="s">
        <v>683</v>
      </c>
      <c r="G138" s="255"/>
      <c r="H138" s="255"/>
      <c r="I138" s="255"/>
      <c r="J138" s="115" t="s">
        <v>235</v>
      </c>
      <c r="K138" s="117">
        <v>2</v>
      </c>
      <c r="L138" s="256"/>
      <c r="M138" s="255"/>
      <c r="N138" s="256">
        <f>ROUND($L$138*$K$138,2)</f>
        <v>0</v>
      </c>
      <c r="O138" s="257"/>
      <c r="P138" s="257"/>
      <c r="Q138" s="257"/>
      <c r="R138" s="101" t="s">
        <v>147</v>
      </c>
      <c r="S138" s="17"/>
      <c r="T138" s="104"/>
      <c r="U138" s="135" t="s">
        <v>36</v>
      </c>
      <c r="V138" s="125"/>
      <c r="W138" s="125"/>
      <c r="X138" s="136">
        <v>1E-05</v>
      </c>
      <c r="Y138" s="136">
        <f>$X$138*$K$138</f>
        <v>2E-05</v>
      </c>
      <c r="Z138" s="136">
        <v>0</v>
      </c>
      <c r="AA138" s="137">
        <f>$Z$138*$K$138</f>
        <v>0</v>
      </c>
      <c r="AR138" s="68" t="s">
        <v>464</v>
      </c>
      <c r="AT138" s="68" t="s">
        <v>202</v>
      </c>
      <c r="AU138" s="68" t="s">
        <v>74</v>
      </c>
      <c r="AY138" s="68" t="s">
        <v>142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8" t="s">
        <v>16</v>
      </c>
      <c r="BK138" s="108">
        <f>ROUND($L$138*$K$138,2)</f>
        <v>0</v>
      </c>
      <c r="BL138" s="68" t="s">
        <v>326</v>
      </c>
      <c r="BM138" s="68" t="s">
        <v>684</v>
      </c>
    </row>
    <row r="139" spans="2:19" s="6" customFormat="1" ht="7.5" customHeight="1"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17"/>
    </row>
    <row r="214" s="2" customFormat="1" ht="14.25" customHeight="1"/>
  </sheetData>
  <sheetProtection/>
  <mergeCells count="17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68:Q68"/>
    <mergeCell ref="F69:Q69"/>
    <mergeCell ref="M71:P71"/>
    <mergeCell ref="M73:Q73"/>
    <mergeCell ref="F76:I76"/>
    <mergeCell ref="L76:M76"/>
    <mergeCell ref="N76:Q76"/>
    <mergeCell ref="F80:I80"/>
    <mergeCell ref="L80:M80"/>
    <mergeCell ref="N80:Q80"/>
    <mergeCell ref="F81:I81"/>
    <mergeCell ref="F82:I82"/>
    <mergeCell ref="F83:I83"/>
    <mergeCell ref="F84:I84"/>
    <mergeCell ref="F85:I85"/>
    <mergeCell ref="F86:I86"/>
    <mergeCell ref="L86:M86"/>
    <mergeCell ref="N86:Q86"/>
    <mergeCell ref="F87:I87"/>
    <mergeCell ref="L87:M87"/>
    <mergeCell ref="N87:Q87"/>
    <mergeCell ref="F88:I88"/>
    <mergeCell ref="F90:I90"/>
    <mergeCell ref="L90:M90"/>
    <mergeCell ref="N90:Q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F96:I96"/>
    <mergeCell ref="F97:I97"/>
    <mergeCell ref="L97:M97"/>
    <mergeCell ref="N97:Q97"/>
    <mergeCell ref="F98:I98"/>
    <mergeCell ref="F99:I99"/>
    <mergeCell ref="L99:M99"/>
    <mergeCell ref="N99:Q99"/>
    <mergeCell ref="F100:I100"/>
    <mergeCell ref="F103:I103"/>
    <mergeCell ref="L103:M103"/>
    <mergeCell ref="N103:Q103"/>
    <mergeCell ref="F106:I106"/>
    <mergeCell ref="L106:M106"/>
    <mergeCell ref="N106:Q106"/>
    <mergeCell ref="N105:Q105"/>
    <mergeCell ref="F107:I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R112"/>
    <mergeCell ref="F113:I113"/>
    <mergeCell ref="L113:M113"/>
    <mergeCell ref="N113:Q113"/>
    <mergeCell ref="F114:I114"/>
    <mergeCell ref="F115:I115"/>
    <mergeCell ref="L115:M115"/>
    <mergeCell ref="N115:Q115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F130:I130"/>
    <mergeCell ref="F132:I132"/>
    <mergeCell ref="L132:M132"/>
    <mergeCell ref="N132:Q132"/>
    <mergeCell ref="N131:Q131"/>
    <mergeCell ref="F124:I124"/>
    <mergeCell ref="F125:I125"/>
    <mergeCell ref="L125:M125"/>
    <mergeCell ref="N125:Q125"/>
    <mergeCell ref="F126:I126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N102:Q102"/>
    <mergeCell ref="N104:Q104"/>
    <mergeCell ref="F135:I135"/>
    <mergeCell ref="L135:M135"/>
    <mergeCell ref="N135:Q135"/>
    <mergeCell ref="F136:I136"/>
    <mergeCell ref="F128:I128"/>
    <mergeCell ref="F129:I129"/>
    <mergeCell ref="L129:M129"/>
    <mergeCell ref="N129:Q129"/>
    <mergeCell ref="H1:K1"/>
    <mergeCell ref="S2:AC2"/>
    <mergeCell ref="F138:I138"/>
    <mergeCell ref="L138:M138"/>
    <mergeCell ref="N138:Q138"/>
    <mergeCell ref="N77:Q77"/>
    <mergeCell ref="N78:Q78"/>
    <mergeCell ref="N79:Q79"/>
    <mergeCell ref="N89:Q89"/>
    <mergeCell ref="N101:Q101"/>
  </mergeCells>
  <hyperlinks>
    <hyperlink ref="F1:G1" location="C2" tooltip="Krycí list soupisu" display="1) Krycí list soupisu"/>
    <hyperlink ref="H1:K1" location="C49" tooltip="Rekapitulace" display="2) Rekapitulace"/>
    <hyperlink ref="L1:M1" location="C7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19" sqref="L1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685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ROUNDUP($N$75,2)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ROUNDUP(SUM($BE$75:$BE$115),2)</f>
        <v>0</v>
      </c>
      <c r="I27" s="234"/>
      <c r="J27" s="234"/>
      <c r="M27" s="273">
        <f>ROUNDUP(SUM($BE$75:$BE$115)*$F$27,1)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ROUNDUP(SUM($BF$75:$BF$115),2)</f>
        <v>0</v>
      </c>
      <c r="I28" s="234"/>
      <c r="J28" s="234"/>
      <c r="M28" s="273">
        <f>ROUNDUP(SUM($BF$75:$BF$115)*$F$28,1)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ROUNDUP(SUM($BG$75:$BG$115),2)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ROUNDUP(SUM($BH$75:$BH$115),2)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ROUNDUP(SUM($BI$75:$BI$115),2)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3 - Pěší komunikace - mlatové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ROUNDUP($N$75,2)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ROUNDUP($N$76,2)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ROUNDUP($N$77,2)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ROUNDUP($N$90,2)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119</v>
      </c>
      <c r="N55" s="268">
        <f>ROUNDUP($N$94,2)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121</v>
      </c>
      <c r="N56" s="268">
        <f>ROUNDUP($N$103,2)</f>
        <v>0</v>
      </c>
      <c r="O56" s="267"/>
      <c r="P56" s="267"/>
      <c r="Q56" s="267"/>
      <c r="R56" s="81"/>
    </row>
    <row r="57" spans="2:18" s="78" customFormat="1" ht="15.75" customHeight="1">
      <c r="B57" s="79"/>
      <c r="D57" s="80" t="s">
        <v>122</v>
      </c>
      <c r="N57" s="268">
        <f>ROUNDUP($N$111,2)</f>
        <v>0</v>
      </c>
      <c r="O57" s="267"/>
      <c r="P57" s="267"/>
      <c r="Q57" s="267"/>
      <c r="R57" s="81"/>
    </row>
    <row r="58" spans="2:18" s="6" customFormat="1" ht="22.5" customHeight="1">
      <c r="B58" s="17"/>
      <c r="R58" s="20"/>
    </row>
    <row r="59" spans="2:18" s="6" customFormat="1" ht="7.5" customHeight="1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</row>
    <row r="63" spans="2:19" s="6" customFormat="1" ht="7.5" customHeight="1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17"/>
    </row>
    <row r="64" spans="2:19" s="6" customFormat="1" ht="37.5" customHeight="1">
      <c r="B64" s="17"/>
      <c r="C64" s="233" t="s">
        <v>127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17"/>
    </row>
    <row r="65" spans="2:19" s="6" customFormat="1" ht="7.5" customHeight="1">
      <c r="B65" s="17"/>
      <c r="S65" s="17"/>
    </row>
    <row r="66" spans="2:19" s="6" customFormat="1" ht="15" customHeight="1">
      <c r="B66" s="17"/>
      <c r="C66" s="14" t="s">
        <v>13</v>
      </c>
      <c r="F66" s="269" t="str">
        <f>$F$6</f>
        <v>2/2015 - Revitalizace jihovýchodní části Kmochova ostrova v Kolíně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S66" s="17"/>
    </row>
    <row r="67" spans="2:19" s="6" customFormat="1" ht="15" customHeight="1">
      <c r="B67" s="17"/>
      <c r="C67" s="13" t="s">
        <v>106</v>
      </c>
      <c r="F67" s="235" t="str">
        <f>$F$7</f>
        <v>SO 3 - Pěší komunikace - mlatové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S67" s="17"/>
    </row>
    <row r="68" spans="2:19" s="6" customFormat="1" ht="7.5" customHeight="1">
      <c r="B68" s="17"/>
      <c r="S68" s="17"/>
    </row>
    <row r="69" spans="2:19" s="6" customFormat="1" ht="18.75" customHeight="1">
      <c r="B69" s="17"/>
      <c r="C69" s="14" t="s">
        <v>17</v>
      </c>
      <c r="F69" s="15" t="str">
        <f>$F$10</f>
        <v>Kolín</v>
      </c>
      <c r="K69" s="14" t="s">
        <v>19</v>
      </c>
      <c r="M69" s="270" t="str">
        <f>IF($O$10="","",$O$10)</f>
        <v>21.04.2015</v>
      </c>
      <c r="N69" s="234"/>
      <c r="O69" s="234"/>
      <c r="P69" s="234"/>
      <c r="S69" s="17"/>
    </row>
    <row r="70" spans="2:19" s="6" customFormat="1" ht="7.5" customHeight="1">
      <c r="B70" s="17"/>
      <c r="S70" s="17"/>
    </row>
    <row r="71" spans="2:19" s="6" customFormat="1" ht="15.75" customHeight="1">
      <c r="B71" s="17"/>
      <c r="C71" s="14" t="s">
        <v>23</v>
      </c>
      <c r="F71" s="15" t="str">
        <f>$E$13</f>
        <v>Město Kolín</v>
      </c>
      <c r="K71" s="14" t="s">
        <v>29</v>
      </c>
      <c r="M71" s="236" t="str">
        <f>$E$19</f>
        <v>Ing. arch. Martin Jirovský</v>
      </c>
      <c r="N71" s="234"/>
      <c r="O71" s="234"/>
      <c r="P71" s="234"/>
      <c r="Q71" s="234"/>
      <c r="S71" s="17"/>
    </row>
    <row r="72" spans="2:19" s="6" customFormat="1" ht="15" customHeight="1">
      <c r="B72" s="17"/>
      <c r="C72" s="14" t="s">
        <v>27</v>
      </c>
      <c r="F72" s="15" t="str">
        <f>IF($E$16="","",$E$16)</f>
        <v> </v>
      </c>
      <c r="S72" s="17"/>
    </row>
    <row r="73" spans="2:19" s="6" customFormat="1" ht="11.25" customHeight="1">
      <c r="B73" s="17"/>
      <c r="S73" s="17"/>
    </row>
    <row r="74" spans="2:27" s="82" customFormat="1" ht="30" customHeight="1">
      <c r="B74" s="83"/>
      <c r="C74" s="84" t="s">
        <v>128</v>
      </c>
      <c r="D74" s="85" t="s">
        <v>51</v>
      </c>
      <c r="E74" s="85" t="s">
        <v>47</v>
      </c>
      <c r="F74" s="264" t="s">
        <v>129</v>
      </c>
      <c r="G74" s="265"/>
      <c r="H74" s="265"/>
      <c r="I74" s="265"/>
      <c r="J74" s="85" t="s">
        <v>130</v>
      </c>
      <c r="K74" s="85" t="s">
        <v>131</v>
      </c>
      <c r="L74" s="264" t="s">
        <v>132</v>
      </c>
      <c r="M74" s="265"/>
      <c r="N74" s="264" t="s">
        <v>133</v>
      </c>
      <c r="O74" s="265"/>
      <c r="P74" s="265"/>
      <c r="Q74" s="265"/>
      <c r="R74" s="86" t="s">
        <v>134</v>
      </c>
      <c r="S74" s="83"/>
      <c r="T74" s="44" t="s">
        <v>135</v>
      </c>
      <c r="U74" s="45" t="s">
        <v>35</v>
      </c>
      <c r="V74" s="45" t="s">
        <v>136</v>
      </c>
      <c r="W74" s="45" t="s">
        <v>137</v>
      </c>
      <c r="X74" s="45" t="s">
        <v>138</v>
      </c>
      <c r="Y74" s="45" t="s">
        <v>139</v>
      </c>
      <c r="Z74" s="45" t="s">
        <v>140</v>
      </c>
      <c r="AA74" s="46" t="s">
        <v>141</v>
      </c>
    </row>
    <row r="75" spans="2:63" s="6" customFormat="1" ht="30" customHeight="1">
      <c r="B75" s="17"/>
      <c r="C75" s="49" t="s">
        <v>112</v>
      </c>
      <c r="N75" s="253">
        <f>$BK$75</f>
        <v>0</v>
      </c>
      <c r="O75" s="234"/>
      <c r="P75" s="234"/>
      <c r="Q75" s="234"/>
      <c r="S75" s="17"/>
      <c r="T75" s="48"/>
      <c r="U75" s="39"/>
      <c r="V75" s="39"/>
      <c r="W75" s="87">
        <f>$W$76</f>
        <v>0</v>
      </c>
      <c r="X75" s="39"/>
      <c r="Y75" s="87">
        <f>$Y$76</f>
        <v>144.4324015</v>
      </c>
      <c r="Z75" s="39"/>
      <c r="AA75" s="88">
        <f>$AA$76</f>
        <v>0.8349</v>
      </c>
      <c r="AT75" s="6" t="s">
        <v>65</v>
      </c>
      <c r="AU75" s="6" t="s">
        <v>113</v>
      </c>
      <c r="BK75" s="89">
        <f>$BK$76</f>
        <v>0</v>
      </c>
    </row>
    <row r="76" spans="2:63" s="90" customFormat="1" ht="37.5" customHeight="1">
      <c r="B76" s="91"/>
      <c r="D76" s="92" t="s">
        <v>114</v>
      </c>
      <c r="N76" s="248">
        <f>$BK$76</f>
        <v>0</v>
      </c>
      <c r="O76" s="249"/>
      <c r="P76" s="249"/>
      <c r="Q76" s="249"/>
      <c r="S76" s="91"/>
      <c r="T76" s="94"/>
      <c r="W76" s="95">
        <f>$W$77+$W$90+$W$94+$W$103</f>
        <v>0</v>
      </c>
      <c r="Y76" s="95">
        <f>$Y$77+$Y$90+$Y$94+$Y$103</f>
        <v>144.4324015</v>
      </c>
      <c r="AA76" s="96">
        <f>$AA$77+$AA$90+$AA$94+$AA$103</f>
        <v>0.8349</v>
      </c>
      <c r="AR76" s="93" t="s">
        <v>16</v>
      </c>
      <c r="AT76" s="93" t="s">
        <v>65</v>
      </c>
      <c r="AU76" s="93" t="s">
        <v>66</v>
      </c>
      <c r="AY76" s="93" t="s">
        <v>142</v>
      </c>
      <c r="BK76" s="97">
        <f>$BK$77+$BK$90+$BK$94+$BK$103</f>
        <v>0</v>
      </c>
    </row>
    <row r="77" spans="2:63" s="90" customFormat="1" ht="21" customHeight="1">
      <c r="B77" s="91"/>
      <c r="D77" s="98" t="s">
        <v>115</v>
      </c>
      <c r="N77" s="250">
        <f>$BK$77</f>
        <v>0</v>
      </c>
      <c r="O77" s="249"/>
      <c r="P77" s="249"/>
      <c r="Q77" s="249"/>
      <c r="S77" s="91"/>
      <c r="T77" s="94"/>
      <c r="W77" s="95">
        <f>SUM($W$78:$W$89)</f>
        <v>0</v>
      </c>
      <c r="Y77" s="95">
        <f>SUM($Y$78:$Y$89)</f>
        <v>0</v>
      </c>
      <c r="AA77" s="96">
        <f>SUM($AA$78:$AA$89)</f>
        <v>0.8349</v>
      </c>
      <c r="AR77" s="93" t="s">
        <v>16</v>
      </c>
      <c r="AT77" s="93" t="s">
        <v>65</v>
      </c>
      <c r="AU77" s="93" t="s">
        <v>16</v>
      </c>
      <c r="AY77" s="93" t="s">
        <v>142</v>
      </c>
      <c r="BK77" s="97">
        <f>SUM($BK$78:$BK$89)</f>
        <v>0</v>
      </c>
    </row>
    <row r="78" spans="2:65" s="6" customFormat="1" ht="27" customHeight="1">
      <c r="B78" s="17"/>
      <c r="C78" s="99" t="s">
        <v>16</v>
      </c>
      <c r="D78" s="99" t="s">
        <v>143</v>
      </c>
      <c r="E78" s="100" t="s">
        <v>686</v>
      </c>
      <c r="F78" s="260" t="s">
        <v>687</v>
      </c>
      <c r="G78" s="257"/>
      <c r="H78" s="257"/>
      <c r="I78" s="257"/>
      <c r="J78" s="102" t="s">
        <v>146</v>
      </c>
      <c r="K78" s="103">
        <v>1000</v>
      </c>
      <c r="L78" s="261"/>
      <c r="M78" s="257"/>
      <c r="N78" s="261">
        <f>ROUND($L$78*$K$78,2)</f>
        <v>0</v>
      </c>
      <c r="O78" s="257"/>
      <c r="P78" s="257"/>
      <c r="Q78" s="257"/>
      <c r="R78" s="101" t="s">
        <v>147</v>
      </c>
      <c r="S78" s="17"/>
      <c r="T78" s="104"/>
      <c r="U78" s="105" t="s">
        <v>36</v>
      </c>
      <c r="X78" s="106">
        <v>0</v>
      </c>
      <c r="Y78" s="106">
        <f>$X$78*$K$78</f>
        <v>0</v>
      </c>
      <c r="Z78" s="106">
        <v>0</v>
      </c>
      <c r="AA78" s="107">
        <f>$Z$78*$K$78</f>
        <v>0</v>
      </c>
      <c r="AR78" s="68" t="s">
        <v>148</v>
      </c>
      <c r="AT78" s="68" t="s">
        <v>143</v>
      </c>
      <c r="AU78" s="68" t="s">
        <v>74</v>
      </c>
      <c r="AY78" s="6" t="s">
        <v>142</v>
      </c>
      <c r="BE78" s="108">
        <f>IF($U$78="základní",$N$78,0)</f>
        <v>0</v>
      </c>
      <c r="BF78" s="108">
        <f>IF($U$78="snížená",$N$78,0)</f>
        <v>0</v>
      </c>
      <c r="BG78" s="108">
        <f>IF($U$78="zákl. přenesená",$N$78,0)</f>
        <v>0</v>
      </c>
      <c r="BH78" s="108">
        <f>IF($U$78="sníž. přenesená",$N$78,0)</f>
        <v>0</v>
      </c>
      <c r="BI78" s="108">
        <f>IF($U$78="nulová",$N$78,0)</f>
        <v>0</v>
      </c>
      <c r="BJ78" s="68" t="s">
        <v>16</v>
      </c>
      <c r="BK78" s="108">
        <f>ROUND($L$78*$K$78,2)</f>
        <v>0</v>
      </c>
      <c r="BL78" s="68" t="s">
        <v>148</v>
      </c>
      <c r="BM78" s="68" t="s">
        <v>688</v>
      </c>
    </row>
    <row r="79" spans="2:65" s="6" customFormat="1" ht="51" customHeight="1">
      <c r="B79" s="17"/>
      <c r="C79" s="102" t="s">
        <v>404</v>
      </c>
      <c r="D79" s="102" t="s">
        <v>143</v>
      </c>
      <c r="E79" s="100" t="s">
        <v>155</v>
      </c>
      <c r="F79" s="260" t="s">
        <v>156</v>
      </c>
      <c r="G79" s="257"/>
      <c r="H79" s="257"/>
      <c r="I79" s="257"/>
      <c r="J79" s="102" t="s">
        <v>157</v>
      </c>
      <c r="K79" s="103">
        <v>3.63</v>
      </c>
      <c r="L79" s="261"/>
      <c r="M79" s="257"/>
      <c r="N79" s="261">
        <f>ROUND($L$79*$K$79,2)</f>
        <v>0</v>
      </c>
      <c r="O79" s="257"/>
      <c r="P79" s="257"/>
      <c r="Q79" s="257"/>
      <c r="R79" s="101" t="s">
        <v>147</v>
      </c>
      <c r="S79" s="17"/>
      <c r="T79" s="104"/>
      <c r="U79" s="105" t="s">
        <v>36</v>
      </c>
      <c r="X79" s="106">
        <v>0</v>
      </c>
      <c r="Y79" s="106">
        <f>$X$79*$K$79</f>
        <v>0</v>
      </c>
      <c r="Z79" s="106">
        <v>0.23</v>
      </c>
      <c r="AA79" s="107">
        <f>$Z$79*$K$79</f>
        <v>0.8349</v>
      </c>
      <c r="AR79" s="68" t="s">
        <v>148</v>
      </c>
      <c r="AT79" s="68" t="s">
        <v>143</v>
      </c>
      <c r="AU79" s="68" t="s">
        <v>74</v>
      </c>
      <c r="AY79" s="68" t="s">
        <v>142</v>
      </c>
      <c r="BE79" s="108">
        <f>IF($U$79="základní",$N$79,0)</f>
        <v>0</v>
      </c>
      <c r="BF79" s="108">
        <f>IF($U$79="snížená",$N$79,0)</f>
        <v>0</v>
      </c>
      <c r="BG79" s="108">
        <f>IF($U$79="zákl. přenesená",$N$79,0)</f>
        <v>0</v>
      </c>
      <c r="BH79" s="108">
        <f>IF($U$79="sníž. přenesená",$N$79,0)</f>
        <v>0</v>
      </c>
      <c r="BI79" s="108">
        <f>IF($U$79="nulová",$N$79,0)</f>
        <v>0</v>
      </c>
      <c r="BJ79" s="68" t="s">
        <v>16</v>
      </c>
      <c r="BK79" s="108">
        <f>ROUND($L$79*$K$79,2)</f>
        <v>0</v>
      </c>
      <c r="BL79" s="68" t="s">
        <v>148</v>
      </c>
      <c r="BM79" s="68" t="s">
        <v>689</v>
      </c>
    </row>
    <row r="80" spans="2:51" s="6" customFormat="1" ht="15.75" customHeight="1">
      <c r="B80" s="109"/>
      <c r="E80" s="110"/>
      <c r="F80" s="258" t="s">
        <v>690</v>
      </c>
      <c r="G80" s="259"/>
      <c r="H80" s="259"/>
      <c r="I80" s="259"/>
      <c r="K80" s="112">
        <v>3.63</v>
      </c>
      <c r="S80" s="109"/>
      <c r="T80" s="113"/>
      <c r="AA80" s="114"/>
      <c r="AT80" s="111" t="s">
        <v>160</v>
      </c>
      <c r="AU80" s="111" t="s">
        <v>74</v>
      </c>
      <c r="AV80" s="111" t="s">
        <v>74</v>
      </c>
      <c r="AW80" s="111" t="s">
        <v>113</v>
      </c>
      <c r="AX80" s="111" t="s">
        <v>16</v>
      </c>
      <c r="AY80" s="111" t="s">
        <v>142</v>
      </c>
    </row>
    <row r="81" spans="2:65" s="6" customFormat="1" ht="51" customHeight="1">
      <c r="B81" s="17"/>
      <c r="C81" s="99" t="s">
        <v>8</v>
      </c>
      <c r="D81" s="99" t="s">
        <v>143</v>
      </c>
      <c r="E81" s="100" t="s">
        <v>691</v>
      </c>
      <c r="F81" s="260" t="s">
        <v>692</v>
      </c>
      <c r="G81" s="257"/>
      <c r="H81" s="257"/>
      <c r="I81" s="257"/>
      <c r="J81" s="102" t="s">
        <v>164</v>
      </c>
      <c r="K81" s="103">
        <v>97.505</v>
      </c>
      <c r="L81" s="261"/>
      <c r="M81" s="257"/>
      <c r="N81" s="261">
        <f>ROUND($L$81*$K$81,2)</f>
        <v>0</v>
      </c>
      <c r="O81" s="257"/>
      <c r="P81" s="257"/>
      <c r="Q81" s="257"/>
      <c r="R81" s="101" t="s">
        <v>147</v>
      </c>
      <c r="S81" s="17"/>
      <c r="T81" s="104"/>
      <c r="U81" s="105" t="s">
        <v>36</v>
      </c>
      <c r="X81" s="106">
        <v>0</v>
      </c>
      <c r="Y81" s="106">
        <f>$X$81*$K$81</f>
        <v>0</v>
      </c>
      <c r="Z81" s="106">
        <v>0</v>
      </c>
      <c r="AA81" s="107">
        <f>$Z$81*$K$81</f>
        <v>0</v>
      </c>
      <c r="AR81" s="68" t="s">
        <v>148</v>
      </c>
      <c r="AT81" s="68" t="s">
        <v>143</v>
      </c>
      <c r="AU81" s="68" t="s">
        <v>74</v>
      </c>
      <c r="AY81" s="6" t="s">
        <v>142</v>
      </c>
      <c r="BE81" s="108">
        <f>IF($U$81="základní",$N$81,0)</f>
        <v>0</v>
      </c>
      <c r="BF81" s="108">
        <f>IF($U$81="snížená",$N$81,0)</f>
        <v>0</v>
      </c>
      <c r="BG81" s="108">
        <f>IF($U$81="zákl. přenesená",$N$81,0)</f>
        <v>0</v>
      </c>
      <c r="BH81" s="108">
        <f>IF($U$81="sníž. přenesená",$N$81,0)</f>
        <v>0</v>
      </c>
      <c r="BI81" s="108">
        <f>IF($U$81="nulová",$N$81,0)</f>
        <v>0</v>
      </c>
      <c r="BJ81" s="68" t="s">
        <v>16</v>
      </c>
      <c r="BK81" s="108">
        <f>ROUND($L$81*$K$81,2)</f>
        <v>0</v>
      </c>
      <c r="BL81" s="68" t="s">
        <v>148</v>
      </c>
      <c r="BM81" s="68" t="s">
        <v>693</v>
      </c>
    </row>
    <row r="82" spans="2:51" s="6" customFormat="1" ht="27" customHeight="1">
      <c r="B82" s="109"/>
      <c r="E82" s="110"/>
      <c r="F82" s="258" t="s">
        <v>694</v>
      </c>
      <c r="G82" s="259"/>
      <c r="H82" s="259"/>
      <c r="I82" s="259"/>
      <c r="K82" s="112">
        <v>97.505</v>
      </c>
      <c r="S82" s="109"/>
      <c r="T82" s="113"/>
      <c r="AA82" s="114"/>
      <c r="AT82" s="111" t="s">
        <v>160</v>
      </c>
      <c r="AU82" s="111" t="s">
        <v>74</v>
      </c>
      <c r="AV82" s="111" t="s">
        <v>74</v>
      </c>
      <c r="AW82" s="111" t="s">
        <v>113</v>
      </c>
      <c r="AX82" s="111" t="s">
        <v>16</v>
      </c>
      <c r="AY82" s="111" t="s">
        <v>142</v>
      </c>
    </row>
    <row r="83" spans="2:65" s="6" customFormat="1" ht="27" customHeight="1">
      <c r="B83" s="17"/>
      <c r="C83" s="99" t="s">
        <v>74</v>
      </c>
      <c r="D83" s="99" t="s">
        <v>143</v>
      </c>
      <c r="E83" s="100" t="s">
        <v>162</v>
      </c>
      <c r="F83" s="260" t="s">
        <v>695</v>
      </c>
      <c r="G83" s="257"/>
      <c r="H83" s="257"/>
      <c r="I83" s="257"/>
      <c r="J83" s="102" t="s">
        <v>164</v>
      </c>
      <c r="K83" s="103">
        <v>130.007</v>
      </c>
      <c r="L83" s="261"/>
      <c r="M83" s="257"/>
      <c r="N83" s="261">
        <f>ROUND($L$83*$K$83,2)</f>
        <v>0</v>
      </c>
      <c r="O83" s="257"/>
      <c r="P83" s="257"/>
      <c r="Q83" s="257"/>
      <c r="R83" s="101" t="s">
        <v>147</v>
      </c>
      <c r="S83" s="17"/>
      <c r="T83" s="104"/>
      <c r="U83" s="105" t="s">
        <v>36</v>
      </c>
      <c r="X83" s="106">
        <v>0</v>
      </c>
      <c r="Y83" s="106">
        <f>$X$83*$K$83</f>
        <v>0</v>
      </c>
      <c r="Z83" s="106">
        <v>0</v>
      </c>
      <c r="AA83" s="107">
        <f>$Z$83*$K$83</f>
        <v>0</v>
      </c>
      <c r="AR83" s="68" t="s">
        <v>148</v>
      </c>
      <c r="AT83" s="68" t="s">
        <v>143</v>
      </c>
      <c r="AU83" s="68" t="s">
        <v>74</v>
      </c>
      <c r="AY83" s="6" t="s">
        <v>142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16</v>
      </c>
      <c r="BK83" s="108">
        <f>ROUND($L$83*$K$83,2)</f>
        <v>0</v>
      </c>
      <c r="BL83" s="68" t="s">
        <v>148</v>
      </c>
      <c r="BM83" s="68" t="s">
        <v>696</v>
      </c>
    </row>
    <row r="84" spans="2:51" s="6" customFormat="1" ht="27" customHeight="1">
      <c r="B84" s="109"/>
      <c r="E84" s="110"/>
      <c r="F84" s="258" t="s">
        <v>697</v>
      </c>
      <c r="G84" s="259"/>
      <c r="H84" s="259"/>
      <c r="I84" s="259"/>
      <c r="K84" s="112">
        <v>130.007</v>
      </c>
      <c r="S84" s="109"/>
      <c r="T84" s="113"/>
      <c r="AA84" s="114"/>
      <c r="AT84" s="111" t="s">
        <v>160</v>
      </c>
      <c r="AU84" s="111" t="s">
        <v>74</v>
      </c>
      <c r="AV84" s="111" t="s">
        <v>74</v>
      </c>
      <c r="AW84" s="111" t="s">
        <v>113</v>
      </c>
      <c r="AX84" s="111" t="s">
        <v>16</v>
      </c>
      <c r="AY84" s="111" t="s">
        <v>142</v>
      </c>
    </row>
    <row r="85" spans="2:65" s="6" customFormat="1" ht="27" customHeight="1">
      <c r="B85" s="17"/>
      <c r="C85" s="99" t="s">
        <v>326</v>
      </c>
      <c r="D85" s="99" t="s">
        <v>143</v>
      </c>
      <c r="E85" s="100" t="s">
        <v>183</v>
      </c>
      <c r="F85" s="260" t="s">
        <v>184</v>
      </c>
      <c r="G85" s="257"/>
      <c r="H85" s="257"/>
      <c r="I85" s="257"/>
      <c r="J85" s="102" t="s">
        <v>164</v>
      </c>
      <c r="K85" s="103">
        <v>227.512</v>
      </c>
      <c r="L85" s="261"/>
      <c r="M85" s="257"/>
      <c r="N85" s="261">
        <f>ROUND($L$85*$K$85,2)</f>
        <v>0</v>
      </c>
      <c r="O85" s="257"/>
      <c r="P85" s="257"/>
      <c r="Q85" s="257"/>
      <c r="R85" s="101" t="s">
        <v>147</v>
      </c>
      <c r="S85" s="17"/>
      <c r="T85" s="104"/>
      <c r="U85" s="105" t="s">
        <v>36</v>
      </c>
      <c r="X85" s="106">
        <v>0</v>
      </c>
      <c r="Y85" s="106">
        <f>$X$85*$K$85</f>
        <v>0</v>
      </c>
      <c r="Z85" s="106">
        <v>0</v>
      </c>
      <c r="AA85" s="107">
        <f>$Z$85*$K$85</f>
        <v>0</v>
      </c>
      <c r="AR85" s="68" t="s">
        <v>148</v>
      </c>
      <c r="AT85" s="68" t="s">
        <v>143</v>
      </c>
      <c r="AU85" s="68" t="s">
        <v>74</v>
      </c>
      <c r="AY85" s="6" t="s">
        <v>142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16</v>
      </c>
      <c r="BK85" s="108">
        <f>ROUND($L$85*$K$85,2)</f>
        <v>0</v>
      </c>
      <c r="BL85" s="68" t="s">
        <v>148</v>
      </c>
      <c r="BM85" s="68" t="s">
        <v>698</v>
      </c>
    </row>
    <row r="86" spans="2:65" s="6" customFormat="1" ht="27" customHeight="1">
      <c r="B86" s="17"/>
      <c r="C86" s="102" t="s">
        <v>207</v>
      </c>
      <c r="D86" s="102" t="s">
        <v>143</v>
      </c>
      <c r="E86" s="100" t="s">
        <v>192</v>
      </c>
      <c r="F86" s="260" t="s">
        <v>193</v>
      </c>
      <c r="G86" s="257"/>
      <c r="H86" s="257"/>
      <c r="I86" s="257"/>
      <c r="J86" s="102" t="s">
        <v>194</v>
      </c>
      <c r="K86" s="103">
        <v>398.146</v>
      </c>
      <c r="L86" s="261"/>
      <c r="M86" s="257"/>
      <c r="N86" s="261">
        <f>ROUND($L$86*$K$86,2)</f>
        <v>0</v>
      </c>
      <c r="O86" s="257"/>
      <c r="P86" s="257"/>
      <c r="Q86" s="257"/>
      <c r="R86" s="101" t="s">
        <v>147</v>
      </c>
      <c r="S86" s="17"/>
      <c r="T86" s="104"/>
      <c r="U86" s="105" t="s">
        <v>36</v>
      </c>
      <c r="X86" s="106">
        <v>0</v>
      </c>
      <c r="Y86" s="106">
        <f>$X$86*$K$86</f>
        <v>0</v>
      </c>
      <c r="Z86" s="106">
        <v>0</v>
      </c>
      <c r="AA86" s="107">
        <f>$Z$86*$K$86</f>
        <v>0</v>
      </c>
      <c r="AR86" s="68" t="s">
        <v>148</v>
      </c>
      <c r="AT86" s="68" t="s">
        <v>143</v>
      </c>
      <c r="AU86" s="68" t="s">
        <v>74</v>
      </c>
      <c r="AY86" s="68" t="s">
        <v>142</v>
      </c>
      <c r="BE86" s="108">
        <f>IF($U$86="základní",$N$86,0)</f>
        <v>0</v>
      </c>
      <c r="BF86" s="108">
        <f>IF($U$86="snížená",$N$86,0)</f>
        <v>0</v>
      </c>
      <c r="BG86" s="108">
        <f>IF($U$86="zákl. přenesená",$N$86,0)</f>
        <v>0</v>
      </c>
      <c r="BH86" s="108">
        <f>IF($U$86="sníž. přenesená",$N$86,0)</f>
        <v>0</v>
      </c>
      <c r="BI86" s="108">
        <f>IF($U$86="nulová",$N$86,0)</f>
        <v>0</v>
      </c>
      <c r="BJ86" s="68" t="s">
        <v>16</v>
      </c>
      <c r="BK86" s="108">
        <f>ROUND($L$86*$K$86,2)</f>
        <v>0</v>
      </c>
      <c r="BL86" s="68" t="s">
        <v>148</v>
      </c>
      <c r="BM86" s="68" t="s">
        <v>699</v>
      </c>
    </row>
    <row r="87" spans="2:51" s="6" customFormat="1" ht="15.75" customHeight="1">
      <c r="B87" s="109"/>
      <c r="E87" s="110"/>
      <c r="F87" s="258" t="s">
        <v>700</v>
      </c>
      <c r="G87" s="259"/>
      <c r="H87" s="259"/>
      <c r="I87" s="259"/>
      <c r="K87" s="112">
        <v>398.146</v>
      </c>
      <c r="S87" s="109"/>
      <c r="T87" s="113"/>
      <c r="AA87" s="114"/>
      <c r="AT87" s="111" t="s">
        <v>160</v>
      </c>
      <c r="AU87" s="111" t="s">
        <v>74</v>
      </c>
      <c r="AV87" s="111" t="s">
        <v>74</v>
      </c>
      <c r="AW87" s="111" t="s">
        <v>113</v>
      </c>
      <c r="AX87" s="111" t="s">
        <v>66</v>
      </c>
      <c r="AY87" s="111" t="s">
        <v>142</v>
      </c>
    </row>
    <row r="88" spans="2:51" s="6" customFormat="1" ht="15.75" customHeight="1">
      <c r="B88" s="118"/>
      <c r="E88" s="119"/>
      <c r="F88" s="262" t="s">
        <v>265</v>
      </c>
      <c r="G88" s="263"/>
      <c r="H88" s="263"/>
      <c r="I88" s="263"/>
      <c r="K88" s="120">
        <v>398.146</v>
      </c>
      <c r="S88" s="118"/>
      <c r="T88" s="121"/>
      <c r="AA88" s="122"/>
      <c r="AT88" s="119" t="s">
        <v>160</v>
      </c>
      <c r="AU88" s="119" t="s">
        <v>74</v>
      </c>
      <c r="AV88" s="119" t="s">
        <v>148</v>
      </c>
      <c r="AW88" s="119" t="s">
        <v>113</v>
      </c>
      <c r="AX88" s="119" t="s">
        <v>16</v>
      </c>
      <c r="AY88" s="119" t="s">
        <v>142</v>
      </c>
    </row>
    <row r="89" spans="2:65" s="6" customFormat="1" ht="27" customHeight="1">
      <c r="B89" s="17"/>
      <c r="C89" s="99" t="s">
        <v>432</v>
      </c>
      <c r="D89" s="99" t="s">
        <v>143</v>
      </c>
      <c r="E89" s="100" t="s">
        <v>218</v>
      </c>
      <c r="F89" s="260" t="s">
        <v>701</v>
      </c>
      <c r="G89" s="257"/>
      <c r="H89" s="257"/>
      <c r="I89" s="257"/>
      <c r="J89" s="102" t="s">
        <v>146</v>
      </c>
      <c r="K89" s="103">
        <v>650.034</v>
      </c>
      <c r="L89" s="261"/>
      <c r="M89" s="257"/>
      <c r="N89" s="261">
        <f>ROUND($L$89*$K$89,2)</f>
        <v>0</v>
      </c>
      <c r="O89" s="257"/>
      <c r="P89" s="257"/>
      <c r="Q89" s="257"/>
      <c r="R89" s="101" t="s">
        <v>147</v>
      </c>
      <c r="S89" s="17"/>
      <c r="T89" s="104"/>
      <c r="U89" s="105" t="s">
        <v>36</v>
      </c>
      <c r="X89" s="106">
        <v>0</v>
      </c>
      <c r="Y89" s="106">
        <f>$X$89*$K$89</f>
        <v>0</v>
      </c>
      <c r="Z89" s="106">
        <v>0</v>
      </c>
      <c r="AA89" s="107">
        <f>$Z$89*$K$89</f>
        <v>0</v>
      </c>
      <c r="AR89" s="68" t="s">
        <v>148</v>
      </c>
      <c r="AT89" s="68" t="s">
        <v>143</v>
      </c>
      <c r="AU89" s="68" t="s">
        <v>74</v>
      </c>
      <c r="AY89" s="6" t="s">
        <v>142</v>
      </c>
      <c r="BE89" s="108">
        <f>IF($U$89="základní",$N$89,0)</f>
        <v>0</v>
      </c>
      <c r="BF89" s="108">
        <f>IF($U$89="snížená",$N$89,0)</f>
        <v>0</v>
      </c>
      <c r="BG89" s="108">
        <f>IF($U$89="zákl. přenesená",$N$89,0)</f>
        <v>0</v>
      </c>
      <c r="BH89" s="108">
        <f>IF($U$89="sníž. přenesená",$N$89,0)</f>
        <v>0</v>
      </c>
      <c r="BI89" s="108">
        <f>IF($U$89="nulová",$N$89,0)</f>
        <v>0</v>
      </c>
      <c r="BJ89" s="68" t="s">
        <v>16</v>
      </c>
      <c r="BK89" s="108">
        <f>ROUND($L$89*$K$89,2)</f>
        <v>0</v>
      </c>
      <c r="BL89" s="68" t="s">
        <v>148</v>
      </c>
      <c r="BM89" s="68" t="s">
        <v>702</v>
      </c>
    </row>
    <row r="90" spans="2:63" s="90" customFormat="1" ht="30.75" customHeight="1">
      <c r="B90" s="91"/>
      <c r="D90" s="98" t="s">
        <v>116</v>
      </c>
      <c r="N90" s="250">
        <f>$BK$90</f>
        <v>0</v>
      </c>
      <c r="O90" s="249"/>
      <c r="P90" s="249"/>
      <c r="Q90" s="249"/>
      <c r="S90" s="91"/>
      <c r="T90" s="94"/>
      <c r="W90" s="95">
        <f>SUM($W$91:$W$93)</f>
        <v>0</v>
      </c>
      <c r="Y90" s="95">
        <f>SUM($Y$91:$Y$93)</f>
        <v>0.902536</v>
      </c>
      <c r="AA90" s="96">
        <f>SUM($AA$91:$AA$93)</f>
        <v>0</v>
      </c>
      <c r="AR90" s="93" t="s">
        <v>16</v>
      </c>
      <c r="AT90" s="93" t="s">
        <v>65</v>
      </c>
      <c r="AU90" s="93" t="s">
        <v>16</v>
      </c>
      <c r="AY90" s="93" t="s">
        <v>142</v>
      </c>
      <c r="BK90" s="97">
        <f>SUM($BK$91:$BK$93)</f>
        <v>0</v>
      </c>
    </row>
    <row r="91" spans="2:65" s="6" customFormat="1" ht="27" customHeight="1">
      <c r="B91" s="17"/>
      <c r="C91" s="102" t="s">
        <v>21</v>
      </c>
      <c r="D91" s="102" t="s">
        <v>143</v>
      </c>
      <c r="E91" s="100" t="s">
        <v>286</v>
      </c>
      <c r="F91" s="260" t="s">
        <v>703</v>
      </c>
      <c r="G91" s="257"/>
      <c r="H91" s="257"/>
      <c r="I91" s="257"/>
      <c r="J91" s="102" t="s">
        <v>164</v>
      </c>
      <c r="K91" s="103">
        <v>0.4</v>
      </c>
      <c r="L91" s="261"/>
      <c r="M91" s="257"/>
      <c r="N91" s="261">
        <f>ROUND($L$91*$K$91,2)</f>
        <v>0</v>
      </c>
      <c r="O91" s="257"/>
      <c r="P91" s="257"/>
      <c r="Q91" s="257"/>
      <c r="R91" s="101" t="s">
        <v>147</v>
      </c>
      <c r="S91" s="17"/>
      <c r="T91" s="104"/>
      <c r="U91" s="105" t="s">
        <v>36</v>
      </c>
      <c r="X91" s="106">
        <v>2.25634</v>
      </c>
      <c r="Y91" s="106">
        <f>$X$91*$K$91</f>
        <v>0.902536</v>
      </c>
      <c r="Z91" s="106">
        <v>0</v>
      </c>
      <c r="AA91" s="107">
        <f>$Z$91*$K$91</f>
        <v>0</v>
      </c>
      <c r="AR91" s="68" t="s">
        <v>148</v>
      </c>
      <c r="AT91" s="68" t="s">
        <v>143</v>
      </c>
      <c r="AU91" s="68" t="s">
        <v>74</v>
      </c>
      <c r="AY91" s="68" t="s">
        <v>142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16</v>
      </c>
      <c r="BK91" s="108">
        <f>ROUND($L$91*$K$91,2)</f>
        <v>0</v>
      </c>
      <c r="BL91" s="68" t="s">
        <v>148</v>
      </c>
      <c r="BM91" s="68" t="s">
        <v>704</v>
      </c>
    </row>
    <row r="92" spans="2:47" s="6" customFormat="1" ht="27" customHeight="1">
      <c r="B92" s="17"/>
      <c r="F92" s="252" t="s">
        <v>289</v>
      </c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17"/>
      <c r="T92" s="41"/>
      <c r="AA92" s="42"/>
      <c r="AT92" s="6" t="s">
        <v>271</v>
      </c>
      <c r="AU92" s="6" t="s">
        <v>74</v>
      </c>
    </row>
    <row r="93" spans="2:51" s="6" customFormat="1" ht="15.75" customHeight="1">
      <c r="B93" s="109"/>
      <c r="E93" s="111"/>
      <c r="F93" s="258" t="s">
        <v>705</v>
      </c>
      <c r="G93" s="259"/>
      <c r="H93" s="259"/>
      <c r="I93" s="259"/>
      <c r="K93" s="112">
        <v>0.4</v>
      </c>
      <c r="S93" s="109"/>
      <c r="T93" s="113"/>
      <c r="AA93" s="114"/>
      <c r="AT93" s="111" t="s">
        <v>160</v>
      </c>
      <c r="AU93" s="111" t="s">
        <v>74</v>
      </c>
      <c r="AV93" s="111" t="s">
        <v>74</v>
      </c>
      <c r="AW93" s="111" t="s">
        <v>113</v>
      </c>
      <c r="AX93" s="111" t="s">
        <v>16</v>
      </c>
      <c r="AY93" s="111" t="s">
        <v>142</v>
      </c>
    </row>
    <row r="94" spans="2:63" s="90" customFormat="1" ht="30.75" customHeight="1">
      <c r="B94" s="91"/>
      <c r="D94" s="98" t="s">
        <v>119</v>
      </c>
      <c r="N94" s="250">
        <f>$BK$94</f>
        <v>0</v>
      </c>
      <c r="O94" s="249"/>
      <c r="P94" s="249"/>
      <c r="Q94" s="249"/>
      <c r="S94" s="91"/>
      <c r="T94" s="94"/>
      <c r="W94" s="95">
        <f>SUM($W$95:$W$102)</f>
        <v>0</v>
      </c>
      <c r="Y94" s="95">
        <f>SUM($Y$95:$Y$102)</f>
        <v>0.2703248</v>
      </c>
      <c r="AA94" s="96">
        <f>SUM($AA$95:$AA$102)</f>
        <v>0</v>
      </c>
      <c r="AR94" s="93" t="s">
        <v>16</v>
      </c>
      <c r="AT94" s="93" t="s">
        <v>65</v>
      </c>
      <c r="AU94" s="93" t="s">
        <v>16</v>
      </c>
      <c r="AY94" s="93" t="s">
        <v>142</v>
      </c>
      <c r="BK94" s="97">
        <f>SUM($BK$95:$BK$102)</f>
        <v>0</v>
      </c>
    </row>
    <row r="95" spans="2:65" s="6" customFormat="1" ht="39" customHeight="1">
      <c r="B95" s="17"/>
      <c r="C95" s="99" t="s">
        <v>425</v>
      </c>
      <c r="D95" s="99" t="s">
        <v>143</v>
      </c>
      <c r="E95" s="100" t="s">
        <v>314</v>
      </c>
      <c r="F95" s="260" t="s">
        <v>706</v>
      </c>
      <c r="G95" s="257"/>
      <c r="H95" s="257"/>
      <c r="I95" s="257"/>
      <c r="J95" s="102" t="s">
        <v>146</v>
      </c>
      <c r="K95" s="103">
        <v>650.034</v>
      </c>
      <c r="L95" s="261"/>
      <c r="M95" s="257"/>
      <c r="N95" s="261">
        <f>ROUND($L$95*$K$95,2)</f>
        <v>0</v>
      </c>
      <c r="O95" s="257"/>
      <c r="P95" s="257"/>
      <c r="Q95" s="257"/>
      <c r="R95" s="101" t="s">
        <v>147</v>
      </c>
      <c r="S95" s="17"/>
      <c r="T95" s="104"/>
      <c r="U95" s="105" t="s">
        <v>36</v>
      </c>
      <c r="X95" s="106">
        <v>0</v>
      </c>
      <c r="Y95" s="106">
        <f>$X$95*$K$95</f>
        <v>0</v>
      </c>
      <c r="Z95" s="106">
        <v>0</v>
      </c>
      <c r="AA95" s="107">
        <f>$Z$95*$K$95</f>
        <v>0</v>
      </c>
      <c r="AR95" s="68" t="s">
        <v>148</v>
      </c>
      <c r="AT95" s="68" t="s">
        <v>143</v>
      </c>
      <c r="AU95" s="68" t="s">
        <v>74</v>
      </c>
      <c r="AY95" s="6" t="s">
        <v>142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16</v>
      </c>
      <c r="BK95" s="108">
        <f>ROUND($L$95*$K$95,2)</f>
        <v>0</v>
      </c>
      <c r="BL95" s="68" t="s">
        <v>148</v>
      </c>
      <c r="BM95" s="68" t="s">
        <v>707</v>
      </c>
    </row>
    <row r="96" spans="2:65" s="6" customFormat="1" ht="27" customHeight="1">
      <c r="B96" s="17"/>
      <c r="C96" s="102" t="s">
        <v>394</v>
      </c>
      <c r="D96" s="102" t="s">
        <v>143</v>
      </c>
      <c r="E96" s="100" t="s">
        <v>333</v>
      </c>
      <c r="F96" s="260" t="s">
        <v>708</v>
      </c>
      <c r="G96" s="257"/>
      <c r="H96" s="257"/>
      <c r="I96" s="257"/>
      <c r="J96" s="102" t="s">
        <v>146</v>
      </c>
      <c r="K96" s="103">
        <v>650.034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8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709</v>
      </c>
    </row>
    <row r="97" spans="2:65" s="6" customFormat="1" ht="39" customHeight="1">
      <c r="B97" s="17"/>
      <c r="C97" s="102" t="s">
        <v>205</v>
      </c>
      <c r="D97" s="102" t="s">
        <v>143</v>
      </c>
      <c r="E97" s="100" t="s">
        <v>710</v>
      </c>
      <c r="F97" s="260" t="s">
        <v>711</v>
      </c>
      <c r="G97" s="257"/>
      <c r="H97" s="257"/>
      <c r="I97" s="257"/>
      <c r="J97" s="102" t="s">
        <v>146</v>
      </c>
      <c r="K97" s="103">
        <v>650.034</v>
      </c>
      <c r="L97" s="261"/>
      <c r="M97" s="257"/>
      <c r="N97" s="261">
        <f>ROUND($L$97*$K$97,2)</f>
        <v>0</v>
      </c>
      <c r="O97" s="257"/>
      <c r="P97" s="257"/>
      <c r="Q97" s="257"/>
      <c r="R97" s="101" t="s">
        <v>147</v>
      </c>
      <c r="S97" s="17"/>
      <c r="T97" s="104"/>
      <c r="U97" s="105" t="s">
        <v>36</v>
      </c>
      <c r="X97" s="106">
        <v>0</v>
      </c>
      <c r="Y97" s="106">
        <f>$X$97*$K$97</f>
        <v>0</v>
      </c>
      <c r="Z97" s="106">
        <v>0</v>
      </c>
      <c r="AA97" s="107">
        <f>$Z$97*$K$97</f>
        <v>0</v>
      </c>
      <c r="AR97" s="68" t="s">
        <v>148</v>
      </c>
      <c r="AT97" s="68" t="s">
        <v>143</v>
      </c>
      <c r="AU97" s="68" t="s">
        <v>74</v>
      </c>
      <c r="AY97" s="68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148</v>
      </c>
      <c r="BM97" s="68" t="s">
        <v>712</v>
      </c>
    </row>
    <row r="98" spans="2:65" s="6" customFormat="1" ht="39" customHeight="1">
      <c r="B98" s="17"/>
      <c r="C98" s="102" t="s">
        <v>390</v>
      </c>
      <c r="D98" s="102" t="s">
        <v>143</v>
      </c>
      <c r="E98" s="100" t="s">
        <v>347</v>
      </c>
      <c r="F98" s="260" t="s">
        <v>713</v>
      </c>
      <c r="G98" s="257"/>
      <c r="H98" s="257"/>
      <c r="I98" s="257"/>
      <c r="J98" s="102" t="s">
        <v>146</v>
      </c>
      <c r="K98" s="103">
        <v>0.704</v>
      </c>
      <c r="L98" s="261"/>
      <c r="M98" s="257"/>
      <c r="N98" s="261">
        <f>ROUND($L$98*$K$98,2)</f>
        <v>0</v>
      </c>
      <c r="O98" s="257"/>
      <c r="P98" s="257"/>
      <c r="Q98" s="257"/>
      <c r="R98" s="101" t="s">
        <v>147</v>
      </c>
      <c r="S98" s="17"/>
      <c r="T98" s="104"/>
      <c r="U98" s="105" t="s">
        <v>36</v>
      </c>
      <c r="X98" s="106">
        <v>0.1837</v>
      </c>
      <c r="Y98" s="106">
        <f>$X$98*$K$98</f>
        <v>0.1293248</v>
      </c>
      <c r="Z98" s="106">
        <v>0</v>
      </c>
      <c r="AA98" s="107">
        <f>$Z$98*$K$98</f>
        <v>0</v>
      </c>
      <c r="AR98" s="68" t="s">
        <v>148</v>
      </c>
      <c r="AT98" s="68" t="s">
        <v>143</v>
      </c>
      <c r="AU98" s="68" t="s">
        <v>74</v>
      </c>
      <c r="AY98" s="68" t="s">
        <v>142</v>
      </c>
      <c r="BE98" s="108">
        <f>IF($U$98="základní",$N$98,0)</f>
        <v>0</v>
      </c>
      <c r="BF98" s="108">
        <f>IF($U$98="snížená",$N$98,0)</f>
        <v>0</v>
      </c>
      <c r="BG98" s="108">
        <f>IF($U$98="zákl. přenesená",$N$98,0)</f>
        <v>0</v>
      </c>
      <c r="BH98" s="108">
        <f>IF($U$98="sníž. přenesená",$N$98,0)</f>
        <v>0</v>
      </c>
      <c r="BI98" s="108">
        <f>IF($U$98="nulová",$N$98,0)</f>
        <v>0</v>
      </c>
      <c r="BJ98" s="68" t="s">
        <v>16</v>
      </c>
      <c r="BK98" s="108">
        <f>ROUND($L$98*$K$98,2)</f>
        <v>0</v>
      </c>
      <c r="BL98" s="68" t="s">
        <v>148</v>
      </c>
      <c r="BM98" s="68" t="s">
        <v>714</v>
      </c>
    </row>
    <row r="99" spans="2:51" s="6" customFormat="1" ht="15.75" customHeight="1">
      <c r="B99" s="109"/>
      <c r="E99" s="110"/>
      <c r="F99" s="258" t="s">
        <v>715</v>
      </c>
      <c r="G99" s="259"/>
      <c r="H99" s="259"/>
      <c r="I99" s="259"/>
      <c r="K99" s="112">
        <v>0.704</v>
      </c>
      <c r="S99" s="109"/>
      <c r="T99" s="113"/>
      <c r="AA99" s="114"/>
      <c r="AT99" s="111" t="s">
        <v>160</v>
      </c>
      <c r="AU99" s="111" t="s">
        <v>74</v>
      </c>
      <c r="AV99" s="111" t="s">
        <v>74</v>
      </c>
      <c r="AW99" s="111" t="s">
        <v>113</v>
      </c>
      <c r="AX99" s="111" t="s">
        <v>16</v>
      </c>
      <c r="AY99" s="111" t="s">
        <v>142</v>
      </c>
    </row>
    <row r="100" spans="2:65" s="6" customFormat="1" ht="51" customHeight="1">
      <c r="B100" s="17"/>
      <c r="C100" s="123" t="s">
        <v>150</v>
      </c>
      <c r="D100" s="123" t="s">
        <v>202</v>
      </c>
      <c r="E100" s="116" t="s">
        <v>352</v>
      </c>
      <c r="F100" s="254" t="s">
        <v>716</v>
      </c>
      <c r="G100" s="255"/>
      <c r="H100" s="255"/>
      <c r="I100" s="255"/>
      <c r="J100" s="115" t="s">
        <v>194</v>
      </c>
      <c r="K100" s="117">
        <v>0.141</v>
      </c>
      <c r="L100" s="256"/>
      <c r="M100" s="255"/>
      <c r="N100" s="256">
        <f>ROUND($L$100*$K$100,2)</f>
        <v>0</v>
      </c>
      <c r="O100" s="257"/>
      <c r="P100" s="257"/>
      <c r="Q100" s="257"/>
      <c r="R100" s="101" t="s">
        <v>147</v>
      </c>
      <c r="S100" s="17"/>
      <c r="T100" s="104"/>
      <c r="U100" s="105" t="s">
        <v>36</v>
      </c>
      <c r="X100" s="106">
        <v>1</v>
      </c>
      <c r="Y100" s="106">
        <f>$X$100*$K$100</f>
        <v>0.141</v>
      </c>
      <c r="Z100" s="106">
        <v>0</v>
      </c>
      <c r="AA100" s="107">
        <f>$Z$100*$K$100</f>
        <v>0</v>
      </c>
      <c r="AR100" s="68" t="s">
        <v>205</v>
      </c>
      <c r="AT100" s="68" t="s">
        <v>202</v>
      </c>
      <c r="AU100" s="68" t="s">
        <v>74</v>
      </c>
      <c r="AY100" s="6" t="s">
        <v>142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16</v>
      </c>
      <c r="BK100" s="108">
        <f>ROUND($L$100*$K$100,2)</f>
        <v>0</v>
      </c>
      <c r="BL100" s="68" t="s">
        <v>148</v>
      </c>
      <c r="BM100" s="68" t="s">
        <v>717</v>
      </c>
    </row>
    <row r="101" spans="2:47" s="6" customFormat="1" ht="27" customHeight="1">
      <c r="B101" s="17"/>
      <c r="F101" s="252" t="s">
        <v>355</v>
      </c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17"/>
      <c r="T101" s="41"/>
      <c r="AA101" s="42"/>
      <c r="AT101" s="6" t="s">
        <v>271</v>
      </c>
      <c r="AU101" s="6" t="s">
        <v>74</v>
      </c>
    </row>
    <row r="102" spans="2:51" s="6" customFormat="1" ht="15.75" customHeight="1">
      <c r="B102" s="109"/>
      <c r="E102" s="111"/>
      <c r="F102" s="258" t="s">
        <v>718</v>
      </c>
      <c r="G102" s="259"/>
      <c r="H102" s="259"/>
      <c r="I102" s="259"/>
      <c r="K102" s="112">
        <v>0.141</v>
      </c>
      <c r="S102" s="109"/>
      <c r="T102" s="113"/>
      <c r="AA102" s="114"/>
      <c r="AT102" s="111" t="s">
        <v>160</v>
      </c>
      <c r="AU102" s="111" t="s">
        <v>74</v>
      </c>
      <c r="AV102" s="111" t="s">
        <v>74</v>
      </c>
      <c r="AW102" s="111" t="s">
        <v>113</v>
      </c>
      <c r="AX102" s="111" t="s">
        <v>16</v>
      </c>
      <c r="AY102" s="111" t="s">
        <v>142</v>
      </c>
    </row>
    <row r="103" spans="2:63" s="90" customFormat="1" ht="30.75" customHeight="1">
      <c r="B103" s="91"/>
      <c r="D103" s="98" t="s">
        <v>121</v>
      </c>
      <c r="N103" s="250">
        <f>$BK$103</f>
        <v>0</v>
      </c>
      <c r="O103" s="249"/>
      <c r="P103" s="249"/>
      <c r="Q103" s="249"/>
      <c r="S103" s="91"/>
      <c r="T103" s="94"/>
      <c r="W103" s="95">
        <f>$W$104+SUM($W$105:$W$111)</f>
        <v>0</v>
      </c>
      <c r="Y103" s="95">
        <f>$Y$104+SUM($Y$105:$Y$111)</f>
        <v>143.2595407</v>
      </c>
      <c r="AA103" s="96">
        <f>$AA$104+SUM($AA$105:$AA$111)</f>
        <v>0</v>
      </c>
      <c r="AR103" s="93" t="s">
        <v>16</v>
      </c>
      <c r="AT103" s="93" t="s">
        <v>65</v>
      </c>
      <c r="AU103" s="93" t="s">
        <v>16</v>
      </c>
      <c r="AY103" s="93" t="s">
        <v>142</v>
      </c>
      <c r="BK103" s="97">
        <f>$BK$104+SUM($BK$105:$BK$111)</f>
        <v>0</v>
      </c>
    </row>
    <row r="104" spans="2:65" s="6" customFormat="1" ht="51" customHeight="1">
      <c r="B104" s="17"/>
      <c r="C104" s="99" t="s">
        <v>154</v>
      </c>
      <c r="D104" s="99" t="s">
        <v>143</v>
      </c>
      <c r="E104" s="100" t="s">
        <v>719</v>
      </c>
      <c r="F104" s="260" t="s">
        <v>720</v>
      </c>
      <c r="G104" s="257"/>
      <c r="H104" s="257"/>
      <c r="I104" s="257"/>
      <c r="J104" s="102" t="s">
        <v>157</v>
      </c>
      <c r="K104" s="103">
        <v>700.21</v>
      </c>
      <c r="L104" s="261"/>
      <c r="M104" s="257"/>
      <c r="N104" s="261">
        <f>ROUND($L$104*$K$104,2)</f>
        <v>0</v>
      </c>
      <c r="O104" s="257"/>
      <c r="P104" s="257"/>
      <c r="Q104" s="257"/>
      <c r="R104" s="101"/>
      <c r="S104" s="17"/>
      <c r="T104" s="104"/>
      <c r="U104" s="105" t="s">
        <v>36</v>
      </c>
      <c r="X104" s="106">
        <v>0.14067</v>
      </c>
      <c r="Y104" s="106">
        <f>$X$104*$K$104</f>
        <v>98.49854069999999</v>
      </c>
      <c r="Z104" s="106">
        <v>0</v>
      </c>
      <c r="AA104" s="107">
        <f>$Z$104*$K$104</f>
        <v>0</v>
      </c>
      <c r="AR104" s="68" t="s">
        <v>148</v>
      </c>
      <c r="AT104" s="68" t="s">
        <v>143</v>
      </c>
      <c r="AU104" s="68" t="s">
        <v>74</v>
      </c>
      <c r="AY104" s="6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721</v>
      </c>
    </row>
    <row r="105" spans="2:51" s="6" customFormat="1" ht="51" customHeight="1">
      <c r="B105" s="109"/>
      <c r="E105" s="110"/>
      <c r="F105" s="258" t="s">
        <v>722</v>
      </c>
      <c r="G105" s="259"/>
      <c r="H105" s="259"/>
      <c r="I105" s="259"/>
      <c r="K105" s="112">
        <v>338.88</v>
      </c>
      <c r="S105" s="109"/>
      <c r="T105" s="113"/>
      <c r="AA105" s="114"/>
      <c r="AT105" s="111" t="s">
        <v>160</v>
      </c>
      <c r="AU105" s="111" t="s">
        <v>74</v>
      </c>
      <c r="AV105" s="111" t="s">
        <v>74</v>
      </c>
      <c r="AW105" s="111" t="s">
        <v>113</v>
      </c>
      <c r="AX105" s="111" t="s">
        <v>66</v>
      </c>
      <c r="AY105" s="111" t="s">
        <v>142</v>
      </c>
    </row>
    <row r="106" spans="2:51" s="6" customFormat="1" ht="39" customHeight="1">
      <c r="B106" s="109"/>
      <c r="E106" s="111"/>
      <c r="F106" s="258" t="s">
        <v>723</v>
      </c>
      <c r="G106" s="259"/>
      <c r="H106" s="259"/>
      <c r="I106" s="259"/>
      <c r="K106" s="112">
        <v>361.33</v>
      </c>
      <c r="S106" s="109"/>
      <c r="T106" s="113"/>
      <c r="AA106" s="114"/>
      <c r="AT106" s="111" t="s">
        <v>160</v>
      </c>
      <c r="AU106" s="111" t="s">
        <v>74</v>
      </c>
      <c r="AV106" s="111" t="s">
        <v>74</v>
      </c>
      <c r="AW106" s="111" t="s">
        <v>113</v>
      </c>
      <c r="AX106" s="111" t="s">
        <v>66</v>
      </c>
      <c r="AY106" s="111" t="s">
        <v>142</v>
      </c>
    </row>
    <row r="107" spans="2:65" s="6" customFormat="1" ht="51" customHeight="1">
      <c r="B107" s="17"/>
      <c r="C107" s="123" t="s">
        <v>148</v>
      </c>
      <c r="D107" s="123" t="s">
        <v>202</v>
      </c>
      <c r="E107" s="116" t="s">
        <v>724</v>
      </c>
      <c r="F107" s="254" t="s">
        <v>725</v>
      </c>
      <c r="G107" s="255"/>
      <c r="H107" s="255"/>
      <c r="I107" s="255"/>
      <c r="J107" s="115" t="s">
        <v>235</v>
      </c>
      <c r="K107" s="117">
        <v>701</v>
      </c>
      <c r="L107" s="256"/>
      <c r="M107" s="255"/>
      <c r="N107" s="256">
        <f>ROUND($L$107*$K$107,2)</f>
        <v>0</v>
      </c>
      <c r="O107" s="257"/>
      <c r="P107" s="257"/>
      <c r="Q107" s="257"/>
      <c r="R107" s="101"/>
      <c r="S107" s="17"/>
      <c r="T107" s="104"/>
      <c r="U107" s="105" t="s">
        <v>36</v>
      </c>
      <c r="X107" s="106">
        <v>0.061</v>
      </c>
      <c r="Y107" s="106">
        <f>$X$107*$K$107</f>
        <v>42.760999999999996</v>
      </c>
      <c r="Z107" s="106">
        <v>0</v>
      </c>
      <c r="AA107" s="107">
        <f>$Z$107*$K$107</f>
        <v>0</v>
      </c>
      <c r="AR107" s="68" t="s">
        <v>205</v>
      </c>
      <c r="AT107" s="68" t="s">
        <v>202</v>
      </c>
      <c r="AU107" s="68" t="s">
        <v>74</v>
      </c>
      <c r="AY107" s="6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726</v>
      </c>
    </row>
    <row r="108" spans="2:65" s="6" customFormat="1" ht="27" customHeight="1">
      <c r="B108" s="17"/>
      <c r="C108" s="102" t="s">
        <v>161</v>
      </c>
      <c r="D108" s="102" t="s">
        <v>143</v>
      </c>
      <c r="E108" s="100" t="s">
        <v>727</v>
      </c>
      <c r="F108" s="260" t="s">
        <v>728</v>
      </c>
      <c r="G108" s="257"/>
      <c r="H108" s="257"/>
      <c r="I108" s="257"/>
      <c r="J108" s="102" t="s">
        <v>235</v>
      </c>
      <c r="K108" s="103">
        <v>2</v>
      </c>
      <c r="L108" s="261"/>
      <c r="M108" s="257"/>
      <c r="N108" s="261">
        <f>ROUND($L$108*$K$108,2)</f>
        <v>0</v>
      </c>
      <c r="O108" s="257"/>
      <c r="P108" s="257"/>
      <c r="Q108" s="257"/>
      <c r="R108" s="101" t="s">
        <v>147</v>
      </c>
      <c r="S108" s="17"/>
      <c r="T108" s="104"/>
      <c r="U108" s="105" t="s">
        <v>36</v>
      </c>
      <c r="X108" s="106">
        <v>0</v>
      </c>
      <c r="Y108" s="106">
        <f>$X$108*$K$108</f>
        <v>0</v>
      </c>
      <c r="Z108" s="106">
        <v>0</v>
      </c>
      <c r="AA108" s="107">
        <f>$Z$108*$K$108</f>
        <v>0</v>
      </c>
      <c r="AR108" s="68" t="s">
        <v>148</v>
      </c>
      <c r="AT108" s="68" t="s">
        <v>143</v>
      </c>
      <c r="AU108" s="68" t="s">
        <v>74</v>
      </c>
      <c r="AY108" s="68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729</v>
      </c>
    </row>
    <row r="109" spans="2:47" s="6" customFormat="1" ht="27" customHeight="1">
      <c r="B109" s="17"/>
      <c r="F109" s="252" t="s">
        <v>730</v>
      </c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17"/>
      <c r="T109" s="41"/>
      <c r="AA109" s="42"/>
      <c r="AT109" s="6" t="s">
        <v>271</v>
      </c>
      <c r="AU109" s="6" t="s">
        <v>74</v>
      </c>
    </row>
    <row r="110" spans="2:65" s="6" customFormat="1" ht="51" customHeight="1">
      <c r="B110" s="17"/>
      <c r="C110" s="123" t="s">
        <v>177</v>
      </c>
      <c r="D110" s="123" t="s">
        <v>202</v>
      </c>
      <c r="E110" s="116" t="s">
        <v>731</v>
      </c>
      <c r="F110" s="254" t="s">
        <v>732</v>
      </c>
      <c r="G110" s="255"/>
      <c r="H110" s="255"/>
      <c r="I110" s="255"/>
      <c r="J110" s="115" t="s">
        <v>235</v>
      </c>
      <c r="K110" s="117">
        <v>2</v>
      </c>
      <c r="L110" s="256"/>
      <c r="M110" s="255"/>
      <c r="N110" s="256">
        <f>ROUND($L$110*$K$110,2)</f>
        <v>0</v>
      </c>
      <c r="O110" s="257"/>
      <c r="P110" s="257"/>
      <c r="Q110" s="257"/>
      <c r="R110" s="101"/>
      <c r="S110" s="17"/>
      <c r="T110" s="104"/>
      <c r="U110" s="105" t="s">
        <v>36</v>
      </c>
      <c r="X110" s="106">
        <v>1</v>
      </c>
      <c r="Y110" s="106">
        <f>$X$110*$K$110</f>
        <v>2</v>
      </c>
      <c r="Z110" s="106">
        <v>0</v>
      </c>
      <c r="AA110" s="107">
        <f>$Z$110*$K$110</f>
        <v>0</v>
      </c>
      <c r="AR110" s="68" t="s">
        <v>205</v>
      </c>
      <c r="AT110" s="68" t="s">
        <v>202</v>
      </c>
      <c r="AU110" s="68" t="s">
        <v>74</v>
      </c>
      <c r="AY110" s="6" t="s">
        <v>142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16</v>
      </c>
      <c r="BK110" s="108">
        <f>ROUND($L$110*$K$110,2)</f>
        <v>0</v>
      </c>
      <c r="BL110" s="68" t="s">
        <v>148</v>
      </c>
      <c r="BM110" s="68" t="s">
        <v>733</v>
      </c>
    </row>
    <row r="111" spans="2:63" s="90" customFormat="1" ht="23.25" customHeight="1">
      <c r="B111" s="91"/>
      <c r="D111" s="98" t="s">
        <v>122</v>
      </c>
      <c r="N111" s="250">
        <f>$BK$111</f>
        <v>0</v>
      </c>
      <c r="O111" s="249"/>
      <c r="P111" s="249"/>
      <c r="Q111" s="249"/>
      <c r="S111" s="91"/>
      <c r="T111" s="94"/>
      <c r="W111" s="95">
        <f>SUM($W$112:$W$115)</f>
        <v>0</v>
      </c>
      <c r="Y111" s="95">
        <f>SUM($Y$112:$Y$115)</f>
        <v>0</v>
      </c>
      <c r="AA111" s="96">
        <f>SUM($AA$112:$AA$115)</f>
        <v>0</v>
      </c>
      <c r="AR111" s="93" t="s">
        <v>16</v>
      </c>
      <c r="AT111" s="93" t="s">
        <v>65</v>
      </c>
      <c r="AU111" s="93" t="s">
        <v>74</v>
      </c>
      <c r="AY111" s="93" t="s">
        <v>142</v>
      </c>
      <c r="BK111" s="97">
        <f>SUM($BK$112:$BK$115)</f>
        <v>0</v>
      </c>
    </row>
    <row r="112" spans="2:65" s="6" customFormat="1" ht="27" customHeight="1">
      <c r="B112" s="17"/>
      <c r="C112" s="102" t="s">
        <v>291</v>
      </c>
      <c r="D112" s="102" t="s">
        <v>143</v>
      </c>
      <c r="E112" s="100" t="s">
        <v>449</v>
      </c>
      <c r="F112" s="260" t="s">
        <v>450</v>
      </c>
      <c r="G112" s="257"/>
      <c r="H112" s="257"/>
      <c r="I112" s="257"/>
      <c r="J112" s="102" t="s">
        <v>194</v>
      </c>
      <c r="K112" s="103">
        <v>0.835</v>
      </c>
      <c r="L112" s="261"/>
      <c r="M112" s="257"/>
      <c r="N112" s="261">
        <f>ROUND($L$112*$K$112,2)</f>
        <v>0</v>
      </c>
      <c r="O112" s="257"/>
      <c r="P112" s="257"/>
      <c r="Q112" s="257"/>
      <c r="R112" s="101" t="s">
        <v>147</v>
      </c>
      <c r="S112" s="17"/>
      <c r="T112" s="104"/>
      <c r="U112" s="105" t="s">
        <v>36</v>
      </c>
      <c r="X112" s="106">
        <v>0</v>
      </c>
      <c r="Y112" s="106">
        <f>$X$112*$K$112</f>
        <v>0</v>
      </c>
      <c r="Z112" s="106">
        <v>0</v>
      </c>
      <c r="AA112" s="107">
        <f>$Z$112*$K$112</f>
        <v>0</v>
      </c>
      <c r="AR112" s="68" t="s">
        <v>148</v>
      </c>
      <c r="AT112" s="68" t="s">
        <v>143</v>
      </c>
      <c r="AU112" s="68" t="s">
        <v>154</v>
      </c>
      <c r="AY112" s="68" t="s">
        <v>142</v>
      </c>
      <c r="BE112" s="108">
        <f>IF($U$112="základní",$N$112,0)</f>
        <v>0</v>
      </c>
      <c r="BF112" s="108">
        <f>IF($U$112="snížená",$N$112,0)</f>
        <v>0</v>
      </c>
      <c r="BG112" s="108">
        <f>IF($U$112="zákl. přenesená",$N$112,0)</f>
        <v>0</v>
      </c>
      <c r="BH112" s="108">
        <f>IF($U$112="sníž. přenesená",$N$112,0)</f>
        <v>0</v>
      </c>
      <c r="BI112" s="108">
        <f>IF($U$112="nulová",$N$112,0)</f>
        <v>0</v>
      </c>
      <c r="BJ112" s="68" t="s">
        <v>16</v>
      </c>
      <c r="BK112" s="108">
        <f>ROUND($L$112*$K$112,2)</f>
        <v>0</v>
      </c>
      <c r="BL112" s="68" t="s">
        <v>148</v>
      </c>
      <c r="BM112" s="68" t="s">
        <v>734</v>
      </c>
    </row>
    <row r="113" spans="2:65" s="6" customFormat="1" ht="39" customHeight="1">
      <c r="B113" s="17"/>
      <c r="C113" s="102" t="s">
        <v>213</v>
      </c>
      <c r="D113" s="102" t="s">
        <v>143</v>
      </c>
      <c r="E113" s="100" t="s">
        <v>735</v>
      </c>
      <c r="F113" s="260" t="s">
        <v>736</v>
      </c>
      <c r="G113" s="257"/>
      <c r="H113" s="257"/>
      <c r="I113" s="257"/>
      <c r="J113" s="102" t="s">
        <v>194</v>
      </c>
      <c r="K113" s="103">
        <v>0.835</v>
      </c>
      <c r="L113" s="261"/>
      <c r="M113" s="257"/>
      <c r="N113" s="261">
        <f>ROUND($L$113*$K$113,2)</f>
        <v>0</v>
      </c>
      <c r="O113" s="257"/>
      <c r="P113" s="257"/>
      <c r="Q113" s="257"/>
      <c r="R113" s="101" t="s">
        <v>147</v>
      </c>
      <c r="S113" s="17"/>
      <c r="T113" s="104"/>
      <c r="U113" s="105" t="s">
        <v>36</v>
      </c>
      <c r="X113" s="106">
        <v>0</v>
      </c>
      <c r="Y113" s="106">
        <f>$X$113*$K$113</f>
        <v>0</v>
      </c>
      <c r="Z113" s="106">
        <v>0</v>
      </c>
      <c r="AA113" s="107">
        <f>$Z$113*$K$113</f>
        <v>0</v>
      </c>
      <c r="AR113" s="68" t="s">
        <v>148</v>
      </c>
      <c r="AT113" s="68" t="s">
        <v>143</v>
      </c>
      <c r="AU113" s="68" t="s">
        <v>154</v>
      </c>
      <c r="AY113" s="68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148</v>
      </c>
      <c r="BM113" s="68" t="s">
        <v>737</v>
      </c>
    </row>
    <row r="114" spans="2:65" s="6" customFormat="1" ht="39" customHeight="1">
      <c r="B114" s="17"/>
      <c r="C114" s="102" t="s">
        <v>738</v>
      </c>
      <c r="D114" s="102" t="s">
        <v>143</v>
      </c>
      <c r="E114" s="100" t="s">
        <v>739</v>
      </c>
      <c r="F114" s="260" t="s">
        <v>740</v>
      </c>
      <c r="G114" s="257"/>
      <c r="H114" s="257"/>
      <c r="I114" s="257"/>
      <c r="J114" s="102" t="s">
        <v>194</v>
      </c>
      <c r="K114" s="103">
        <v>0.835</v>
      </c>
      <c r="L114" s="261"/>
      <c r="M114" s="257"/>
      <c r="N114" s="261">
        <f>ROUND($L$114*$K$114,2)</f>
        <v>0</v>
      </c>
      <c r="O114" s="257"/>
      <c r="P114" s="257"/>
      <c r="Q114" s="257"/>
      <c r="R114" s="101" t="s">
        <v>147</v>
      </c>
      <c r="S114" s="17"/>
      <c r="T114" s="104"/>
      <c r="U114" s="105" t="s">
        <v>36</v>
      </c>
      <c r="X114" s="106">
        <v>0</v>
      </c>
      <c r="Y114" s="106">
        <f>$X$114*$K$114</f>
        <v>0</v>
      </c>
      <c r="Z114" s="106">
        <v>0</v>
      </c>
      <c r="AA114" s="107">
        <f>$Z$114*$K$114</f>
        <v>0</v>
      </c>
      <c r="AR114" s="68" t="s">
        <v>148</v>
      </c>
      <c r="AT114" s="68" t="s">
        <v>143</v>
      </c>
      <c r="AU114" s="68" t="s">
        <v>154</v>
      </c>
      <c r="AY114" s="68" t="s">
        <v>142</v>
      </c>
      <c r="BE114" s="108">
        <f>IF($U$114="základní",$N$114,0)</f>
        <v>0</v>
      </c>
      <c r="BF114" s="108">
        <f>IF($U$114="snížená",$N$114,0)</f>
        <v>0</v>
      </c>
      <c r="BG114" s="108">
        <f>IF($U$114="zákl. přenesená",$N$114,0)</f>
        <v>0</v>
      </c>
      <c r="BH114" s="108">
        <f>IF($U$114="sníž. přenesená",$N$114,0)</f>
        <v>0</v>
      </c>
      <c r="BI114" s="108">
        <f>IF($U$114="nulová",$N$114,0)</f>
        <v>0</v>
      </c>
      <c r="BJ114" s="68" t="s">
        <v>16</v>
      </c>
      <c r="BK114" s="108">
        <f>ROUND($L$114*$K$114,2)</f>
        <v>0</v>
      </c>
      <c r="BL114" s="68" t="s">
        <v>148</v>
      </c>
      <c r="BM114" s="68" t="s">
        <v>741</v>
      </c>
    </row>
    <row r="115" spans="2:65" s="6" customFormat="1" ht="51" customHeight="1">
      <c r="B115" s="17"/>
      <c r="C115" s="102" t="s">
        <v>9</v>
      </c>
      <c r="D115" s="102" t="s">
        <v>143</v>
      </c>
      <c r="E115" s="100" t="s">
        <v>742</v>
      </c>
      <c r="F115" s="260" t="s">
        <v>743</v>
      </c>
      <c r="G115" s="257"/>
      <c r="H115" s="257"/>
      <c r="I115" s="257"/>
      <c r="J115" s="102" t="s">
        <v>194</v>
      </c>
      <c r="K115" s="103">
        <v>144.432</v>
      </c>
      <c r="L115" s="261"/>
      <c r="M115" s="257"/>
      <c r="N115" s="261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35" t="s">
        <v>36</v>
      </c>
      <c r="V115" s="125"/>
      <c r="W115" s="125"/>
      <c r="X115" s="136">
        <v>0</v>
      </c>
      <c r="Y115" s="136">
        <f>$X$115*$K$115</f>
        <v>0</v>
      </c>
      <c r="Z115" s="136">
        <v>0</v>
      </c>
      <c r="AA115" s="137">
        <f>$Z$115*$K$115</f>
        <v>0</v>
      </c>
      <c r="AR115" s="68" t="s">
        <v>148</v>
      </c>
      <c r="AT115" s="68" t="s">
        <v>143</v>
      </c>
      <c r="AU115" s="68" t="s">
        <v>154</v>
      </c>
      <c r="AY115" s="68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148</v>
      </c>
      <c r="BM115" s="68" t="s">
        <v>744</v>
      </c>
    </row>
    <row r="116" spans="2:19" s="6" customFormat="1" ht="7.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17"/>
    </row>
    <row r="214" s="2" customFormat="1" ht="14.25" customHeight="1"/>
  </sheetData>
  <sheetProtection/>
  <mergeCells count="131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R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F79:I79"/>
    <mergeCell ref="L79:M79"/>
    <mergeCell ref="N79:Q79"/>
    <mergeCell ref="F80:I80"/>
    <mergeCell ref="F81:I81"/>
    <mergeCell ref="L81:M81"/>
    <mergeCell ref="N81:Q81"/>
    <mergeCell ref="F82:I82"/>
    <mergeCell ref="F83:I83"/>
    <mergeCell ref="L83:M83"/>
    <mergeCell ref="N83:Q83"/>
    <mergeCell ref="F84:I84"/>
    <mergeCell ref="F85:I85"/>
    <mergeCell ref="L85:M85"/>
    <mergeCell ref="N85:Q85"/>
    <mergeCell ref="F86:I86"/>
    <mergeCell ref="L86:M86"/>
    <mergeCell ref="N86:Q86"/>
    <mergeCell ref="F87:I87"/>
    <mergeCell ref="F88:I88"/>
    <mergeCell ref="F89:I89"/>
    <mergeCell ref="L89:M89"/>
    <mergeCell ref="N89:Q89"/>
    <mergeCell ref="F91:I91"/>
    <mergeCell ref="L91:M91"/>
    <mergeCell ref="N91:Q91"/>
    <mergeCell ref="F92:R92"/>
    <mergeCell ref="F93:I93"/>
    <mergeCell ref="F95:I95"/>
    <mergeCell ref="L95:M95"/>
    <mergeCell ref="N95:Q95"/>
    <mergeCell ref="F96:I96"/>
    <mergeCell ref="L96:M96"/>
    <mergeCell ref="N96:Q96"/>
    <mergeCell ref="F97:I97"/>
    <mergeCell ref="L97:M97"/>
    <mergeCell ref="N97:Q97"/>
    <mergeCell ref="F98:I98"/>
    <mergeCell ref="L98:M98"/>
    <mergeCell ref="N98:Q98"/>
    <mergeCell ref="F99:I99"/>
    <mergeCell ref="F100:I100"/>
    <mergeCell ref="L100:M100"/>
    <mergeCell ref="N100:Q100"/>
    <mergeCell ref="L108:M108"/>
    <mergeCell ref="N108:Q108"/>
    <mergeCell ref="F101:R101"/>
    <mergeCell ref="F102:I102"/>
    <mergeCell ref="F104:I104"/>
    <mergeCell ref="L104:M104"/>
    <mergeCell ref="N104:Q104"/>
    <mergeCell ref="F105:I105"/>
    <mergeCell ref="L110:M110"/>
    <mergeCell ref="N110:Q110"/>
    <mergeCell ref="F112:I112"/>
    <mergeCell ref="L112:M112"/>
    <mergeCell ref="N112:Q112"/>
    <mergeCell ref="F106:I106"/>
    <mergeCell ref="F107:I107"/>
    <mergeCell ref="L107:M107"/>
    <mergeCell ref="N107:Q107"/>
    <mergeCell ref="F108:I108"/>
    <mergeCell ref="N103:Q103"/>
    <mergeCell ref="N111:Q111"/>
    <mergeCell ref="F113:I113"/>
    <mergeCell ref="L113:M113"/>
    <mergeCell ref="N113:Q113"/>
    <mergeCell ref="F114:I114"/>
    <mergeCell ref="L114:M114"/>
    <mergeCell ref="N114:Q114"/>
    <mergeCell ref="F109:R109"/>
    <mergeCell ref="F110:I110"/>
    <mergeCell ref="H1:K1"/>
    <mergeCell ref="S2:AC2"/>
    <mergeCell ref="F115:I115"/>
    <mergeCell ref="L115:M115"/>
    <mergeCell ref="N115:Q115"/>
    <mergeCell ref="N75:Q75"/>
    <mergeCell ref="N76:Q76"/>
    <mergeCell ref="N77:Q77"/>
    <mergeCell ref="N90:Q90"/>
    <mergeCell ref="N94:Q94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122" activePane="bottomLeft" state="frozen"/>
      <selection pane="topLeft" activeCell="A1" sqref="A1"/>
      <selection pane="bottomLeft" activeCell="L138" sqref="L138:M13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745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ROUNDUP($N$76,2)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ROUNDUP(SUM($BE$76:$BE$138),2)</f>
        <v>0</v>
      </c>
      <c r="I27" s="234"/>
      <c r="J27" s="234"/>
      <c r="M27" s="273">
        <f>ROUNDUP(SUM($BE$76:$BE$138)*$F$27,1)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ROUNDUP(SUM($BF$76:$BF$138),2)</f>
        <v>0</v>
      </c>
      <c r="I28" s="234"/>
      <c r="J28" s="234"/>
      <c r="M28" s="273">
        <f>ROUNDUP(SUM($BF$76:$BF$138)*$F$28,1)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ROUNDUP(SUM($BG$76:$BG$138),2)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ROUNDUP(SUM($BH$76:$BH$138),2)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ROUNDUP(SUM($BI$76:$BI$138),2)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4 a,b - Dopadové plochy, vybavení hřišť, mobiliář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ROUNDUP($N$76,2)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ROUNDUP($N$77,2)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ROUNDUP($N$78,2)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119</v>
      </c>
      <c r="N54" s="268">
        <f>ROUNDUP($N$98,2)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121</v>
      </c>
      <c r="N55" s="268">
        <f>ROUNDUP($N$103,2)</f>
        <v>0</v>
      </c>
      <c r="O55" s="267"/>
      <c r="P55" s="267"/>
      <c r="Q55" s="267"/>
      <c r="R55" s="81"/>
    </row>
    <row r="56" spans="2:18" s="78" customFormat="1" ht="15.75" customHeight="1">
      <c r="B56" s="79"/>
      <c r="D56" s="80" t="s">
        <v>122</v>
      </c>
      <c r="N56" s="268">
        <f>ROUNDUP($N$131,2)</f>
        <v>0</v>
      </c>
      <c r="O56" s="267"/>
      <c r="P56" s="267"/>
      <c r="Q56" s="267"/>
      <c r="R56" s="81"/>
    </row>
    <row r="57" spans="2:18" s="55" customFormat="1" ht="25.5" customHeight="1">
      <c r="B57" s="75"/>
      <c r="D57" s="76" t="s">
        <v>123</v>
      </c>
      <c r="N57" s="266">
        <f>ROUNDUP($N$136,2)</f>
        <v>0</v>
      </c>
      <c r="O57" s="267"/>
      <c r="P57" s="267"/>
      <c r="Q57" s="267"/>
      <c r="R57" s="77"/>
    </row>
    <row r="58" spans="2:18" s="78" customFormat="1" ht="21" customHeight="1">
      <c r="B58" s="79"/>
      <c r="D58" s="80" t="s">
        <v>746</v>
      </c>
      <c r="N58" s="268">
        <f>ROUNDUP($N$137,2)</f>
        <v>0</v>
      </c>
      <c r="O58" s="267"/>
      <c r="P58" s="267"/>
      <c r="Q58" s="267"/>
      <c r="R58" s="81"/>
    </row>
    <row r="59" spans="2:18" s="6" customFormat="1" ht="22.5" customHeight="1">
      <c r="B59" s="17"/>
      <c r="R59" s="20"/>
    </row>
    <row r="60" spans="2:18" s="6" customFormat="1" ht="7.5" customHeight="1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4" spans="2:19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17"/>
    </row>
    <row r="65" spans="2:19" s="6" customFormat="1" ht="37.5" customHeight="1">
      <c r="B65" s="17"/>
      <c r="C65" s="233" t="s">
        <v>127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17"/>
    </row>
    <row r="66" spans="2:19" s="6" customFormat="1" ht="7.5" customHeight="1">
      <c r="B66" s="17"/>
      <c r="S66" s="17"/>
    </row>
    <row r="67" spans="2:19" s="6" customFormat="1" ht="15" customHeight="1">
      <c r="B67" s="17"/>
      <c r="C67" s="14" t="s">
        <v>13</v>
      </c>
      <c r="F67" s="269" t="str">
        <f>$F$6</f>
        <v>2/2015 - Revitalizace jihovýchodní části Kmochova ostrova v Kolíně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S67" s="17"/>
    </row>
    <row r="68" spans="2:19" s="6" customFormat="1" ht="15" customHeight="1">
      <c r="B68" s="17"/>
      <c r="C68" s="13" t="s">
        <v>106</v>
      </c>
      <c r="F68" s="235" t="str">
        <f>$F$7</f>
        <v>SO 4 a,b - Dopadové plochy, vybavení hřišť, mobiliář</v>
      </c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S68" s="17"/>
    </row>
    <row r="69" spans="2:19" s="6" customFormat="1" ht="7.5" customHeight="1">
      <c r="B69" s="17"/>
      <c r="S69" s="17"/>
    </row>
    <row r="70" spans="2:19" s="6" customFormat="1" ht="18.75" customHeight="1">
      <c r="B70" s="17"/>
      <c r="C70" s="14" t="s">
        <v>17</v>
      </c>
      <c r="F70" s="15" t="str">
        <f>$F$10</f>
        <v>Kolín</v>
      </c>
      <c r="K70" s="14" t="s">
        <v>19</v>
      </c>
      <c r="M70" s="270" t="str">
        <f>IF($O$10="","",$O$10)</f>
        <v>21.04.2015</v>
      </c>
      <c r="N70" s="234"/>
      <c r="O70" s="234"/>
      <c r="P70" s="234"/>
      <c r="S70" s="17"/>
    </row>
    <row r="71" spans="2:19" s="6" customFormat="1" ht="7.5" customHeight="1">
      <c r="B71" s="17"/>
      <c r="S71" s="17"/>
    </row>
    <row r="72" spans="2:19" s="6" customFormat="1" ht="15.75" customHeight="1">
      <c r="B72" s="17"/>
      <c r="C72" s="14" t="s">
        <v>23</v>
      </c>
      <c r="F72" s="15" t="str">
        <f>$E$13</f>
        <v>Město Kolín</v>
      </c>
      <c r="K72" s="14" t="s">
        <v>29</v>
      </c>
      <c r="M72" s="236" t="str">
        <f>$E$19</f>
        <v>Ing. arch. Martin Jirovský</v>
      </c>
      <c r="N72" s="234"/>
      <c r="O72" s="234"/>
      <c r="P72" s="234"/>
      <c r="Q72" s="234"/>
      <c r="S72" s="17"/>
    </row>
    <row r="73" spans="2:19" s="6" customFormat="1" ht="15" customHeight="1">
      <c r="B73" s="17"/>
      <c r="C73" s="14" t="s">
        <v>27</v>
      </c>
      <c r="F73" s="15" t="str">
        <f>IF($E$16="","",$E$16)</f>
        <v> </v>
      </c>
      <c r="S73" s="17"/>
    </row>
    <row r="74" spans="2:19" s="6" customFormat="1" ht="11.25" customHeight="1">
      <c r="B74" s="17"/>
      <c r="S74" s="17"/>
    </row>
    <row r="75" spans="2:27" s="82" customFormat="1" ht="30" customHeight="1">
      <c r="B75" s="83"/>
      <c r="C75" s="84" t="s">
        <v>128</v>
      </c>
      <c r="D75" s="85" t="s">
        <v>51</v>
      </c>
      <c r="E75" s="85" t="s">
        <v>47</v>
      </c>
      <c r="F75" s="264" t="s">
        <v>129</v>
      </c>
      <c r="G75" s="265"/>
      <c r="H75" s="265"/>
      <c r="I75" s="265"/>
      <c r="J75" s="85" t="s">
        <v>130</v>
      </c>
      <c r="K75" s="85" t="s">
        <v>131</v>
      </c>
      <c r="L75" s="264" t="s">
        <v>132</v>
      </c>
      <c r="M75" s="265"/>
      <c r="N75" s="264" t="s">
        <v>133</v>
      </c>
      <c r="O75" s="265"/>
      <c r="P75" s="265"/>
      <c r="Q75" s="265"/>
      <c r="R75" s="86" t="s">
        <v>134</v>
      </c>
      <c r="S75" s="83"/>
      <c r="T75" s="44" t="s">
        <v>135</v>
      </c>
      <c r="U75" s="45" t="s">
        <v>35</v>
      </c>
      <c r="V75" s="45" t="s">
        <v>136</v>
      </c>
      <c r="W75" s="45" t="s">
        <v>137</v>
      </c>
      <c r="X75" s="45" t="s">
        <v>138</v>
      </c>
      <c r="Y75" s="45" t="s">
        <v>139</v>
      </c>
      <c r="Z75" s="45" t="s">
        <v>140</v>
      </c>
      <c r="AA75" s="46" t="s">
        <v>141</v>
      </c>
    </row>
    <row r="76" spans="2:63" s="6" customFormat="1" ht="30" customHeight="1">
      <c r="B76" s="17"/>
      <c r="C76" s="49" t="s">
        <v>112</v>
      </c>
      <c r="N76" s="253">
        <f>$BK$76</f>
        <v>0</v>
      </c>
      <c r="O76" s="234"/>
      <c r="P76" s="234"/>
      <c r="Q76" s="234"/>
      <c r="S76" s="17"/>
      <c r="T76" s="48"/>
      <c r="U76" s="39"/>
      <c r="V76" s="39"/>
      <c r="W76" s="87">
        <f>$W$77+$W$136</f>
        <v>0</v>
      </c>
      <c r="X76" s="39"/>
      <c r="Y76" s="87">
        <f>$Y$77+$Y$136</f>
        <v>101.204669</v>
      </c>
      <c r="Z76" s="39"/>
      <c r="AA76" s="88">
        <f>$AA$77+$AA$136</f>
        <v>0.44834700000000005</v>
      </c>
      <c r="AT76" s="6" t="s">
        <v>65</v>
      </c>
      <c r="AU76" s="6" t="s">
        <v>113</v>
      </c>
      <c r="BK76" s="89">
        <f>$BK$77+$BK$136</f>
        <v>0</v>
      </c>
    </row>
    <row r="77" spans="2:63" s="90" customFormat="1" ht="37.5" customHeight="1">
      <c r="B77" s="91"/>
      <c r="D77" s="92" t="s">
        <v>114</v>
      </c>
      <c r="N77" s="248">
        <f>$BK$77</f>
        <v>0</v>
      </c>
      <c r="O77" s="249"/>
      <c r="P77" s="249"/>
      <c r="Q77" s="249"/>
      <c r="S77" s="91"/>
      <c r="T77" s="94"/>
      <c r="W77" s="95">
        <f>$W$78+$W$98+$W$103</f>
        <v>0</v>
      </c>
      <c r="Y77" s="95">
        <f>$Y$78+$Y$98+$Y$103</f>
        <v>99.81796899999999</v>
      </c>
      <c r="AA77" s="96">
        <f>$AA$78+$AA$98+$AA$103</f>
        <v>0.44834700000000005</v>
      </c>
      <c r="AR77" s="93" t="s">
        <v>16</v>
      </c>
      <c r="AT77" s="93" t="s">
        <v>65</v>
      </c>
      <c r="AU77" s="93" t="s">
        <v>66</v>
      </c>
      <c r="AY77" s="93" t="s">
        <v>142</v>
      </c>
      <c r="BK77" s="97">
        <f>$BK$78+$BK$98+$BK$103</f>
        <v>0</v>
      </c>
    </row>
    <row r="78" spans="2:63" s="90" customFormat="1" ht="21" customHeight="1">
      <c r="B78" s="91"/>
      <c r="D78" s="98" t="s">
        <v>115</v>
      </c>
      <c r="N78" s="250">
        <f>$BK$78</f>
        <v>0</v>
      </c>
      <c r="O78" s="249"/>
      <c r="P78" s="249"/>
      <c r="Q78" s="249"/>
      <c r="S78" s="91"/>
      <c r="T78" s="94"/>
      <c r="W78" s="95">
        <f>SUM($W$79:$W$97)</f>
        <v>0</v>
      </c>
      <c r="Y78" s="95">
        <f>SUM($Y$79:$Y$97)</f>
        <v>0</v>
      </c>
      <c r="AA78" s="96">
        <f>SUM($AA$79:$AA$97)</f>
        <v>0</v>
      </c>
      <c r="AR78" s="93" t="s">
        <v>16</v>
      </c>
      <c r="AT78" s="93" t="s">
        <v>65</v>
      </c>
      <c r="AU78" s="93" t="s">
        <v>16</v>
      </c>
      <c r="AY78" s="93" t="s">
        <v>142</v>
      </c>
      <c r="BK78" s="97">
        <f>SUM($BK$79:$BK$97)</f>
        <v>0</v>
      </c>
    </row>
    <row r="79" spans="2:65" s="6" customFormat="1" ht="27" customHeight="1">
      <c r="B79" s="17"/>
      <c r="C79" s="99" t="s">
        <v>394</v>
      </c>
      <c r="D79" s="99" t="s">
        <v>143</v>
      </c>
      <c r="E79" s="100" t="s">
        <v>686</v>
      </c>
      <c r="F79" s="260" t="s">
        <v>747</v>
      </c>
      <c r="G79" s="257"/>
      <c r="H79" s="257"/>
      <c r="I79" s="257"/>
      <c r="J79" s="102" t="s">
        <v>146</v>
      </c>
      <c r="K79" s="103">
        <v>214</v>
      </c>
      <c r="L79" s="261"/>
      <c r="M79" s="257"/>
      <c r="N79" s="261">
        <f>ROUND($L$79*$K$79,2)</f>
        <v>0</v>
      </c>
      <c r="O79" s="257"/>
      <c r="P79" s="257"/>
      <c r="Q79" s="257"/>
      <c r="R79" s="101" t="s">
        <v>147</v>
      </c>
      <c r="S79" s="17"/>
      <c r="T79" s="104"/>
      <c r="U79" s="105" t="s">
        <v>36</v>
      </c>
      <c r="X79" s="106">
        <v>0</v>
      </c>
      <c r="Y79" s="106">
        <f>$X$79*$K$79</f>
        <v>0</v>
      </c>
      <c r="Z79" s="106">
        <v>0</v>
      </c>
      <c r="AA79" s="107">
        <f>$Z$79*$K$79</f>
        <v>0</v>
      </c>
      <c r="AR79" s="68" t="s">
        <v>148</v>
      </c>
      <c r="AT79" s="68" t="s">
        <v>143</v>
      </c>
      <c r="AU79" s="68" t="s">
        <v>74</v>
      </c>
      <c r="AY79" s="6" t="s">
        <v>142</v>
      </c>
      <c r="BE79" s="108">
        <f>IF($U$79="základní",$N$79,0)</f>
        <v>0</v>
      </c>
      <c r="BF79" s="108">
        <f>IF($U$79="snížená",$N$79,0)</f>
        <v>0</v>
      </c>
      <c r="BG79" s="108">
        <f>IF($U$79="zákl. přenesená",$N$79,0)</f>
        <v>0</v>
      </c>
      <c r="BH79" s="108">
        <f>IF($U$79="sníž. přenesená",$N$79,0)</f>
        <v>0</v>
      </c>
      <c r="BI79" s="108">
        <f>IF($U$79="nulová",$N$79,0)</f>
        <v>0</v>
      </c>
      <c r="BJ79" s="68" t="s">
        <v>16</v>
      </c>
      <c r="BK79" s="108">
        <f>ROUND($L$79*$K$79,2)</f>
        <v>0</v>
      </c>
      <c r="BL79" s="68" t="s">
        <v>148</v>
      </c>
      <c r="BM79" s="68" t="s">
        <v>748</v>
      </c>
    </row>
    <row r="80" spans="2:65" s="6" customFormat="1" ht="51" customHeight="1">
      <c r="B80" s="17"/>
      <c r="C80" s="102" t="s">
        <v>205</v>
      </c>
      <c r="D80" s="102" t="s">
        <v>143</v>
      </c>
      <c r="E80" s="100" t="s">
        <v>691</v>
      </c>
      <c r="F80" s="260" t="s">
        <v>692</v>
      </c>
      <c r="G80" s="257"/>
      <c r="H80" s="257"/>
      <c r="I80" s="257"/>
      <c r="J80" s="102" t="s">
        <v>164</v>
      </c>
      <c r="K80" s="103">
        <v>32.1</v>
      </c>
      <c r="L80" s="261"/>
      <c r="M80" s="257"/>
      <c r="N80" s="261">
        <f>ROUND($L$80*$K$80,2)</f>
        <v>0</v>
      </c>
      <c r="O80" s="257"/>
      <c r="P80" s="257"/>
      <c r="Q80" s="257"/>
      <c r="R80" s="101" t="s">
        <v>147</v>
      </c>
      <c r="S80" s="17"/>
      <c r="T80" s="104"/>
      <c r="U80" s="105" t="s">
        <v>36</v>
      </c>
      <c r="X80" s="106">
        <v>0</v>
      </c>
      <c r="Y80" s="106">
        <f>$X$80*$K$80</f>
        <v>0</v>
      </c>
      <c r="Z80" s="106">
        <v>0</v>
      </c>
      <c r="AA80" s="107">
        <f>$Z$80*$K$80</f>
        <v>0</v>
      </c>
      <c r="AR80" s="68" t="s">
        <v>148</v>
      </c>
      <c r="AT80" s="68" t="s">
        <v>143</v>
      </c>
      <c r="AU80" s="68" t="s">
        <v>74</v>
      </c>
      <c r="AY80" s="68" t="s">
        <v>142</v>
      </c>
      <c r="BE80" s="108">
        <f>IF($U$80="základní",$N$80,0)</f>
        <v>0</v>
      </c>
      <c r="BF80" s="108">
        <f>IF($U$80="snížená",$N$80,0)</f>
        <v>0</v>
      </c>
      <c r="BG80" s="108">
        <f>IF($U$80="zákl. přenesená",$N$80,0)</f>
        <v>0</v>
      </c>
      <c r="BH80" s="108">
        <f>IF($U$80="sníž. přenesená",$N$80,0)</f>
        <v>0</v>
      </c>
      <c r="BI80" s="108">
        <f>IF($U$80="nulová",$N$80,0)</f>
        <v>0</v>
      </c>
      <c r="BJ80" s="68" t="s">
        <v>16</v>
      </c>
      <c r="BK80" s="108">
        <f>ROUND($L$80*$K$80,2)</f>
        <v>0</v>
      </c>
      <c r="BL80" s="68" t="s">
        <v>148</v>
      </c>
      <c r="BM80" s="68" t="s">
        <v>749</v>
      </c>
    </row>
    <row r="81" spans="2:51" s="6" customFormat="1" ht="15.75" customHeight="1">
      <c r="B81" s="109"/>
      <c r="E81" s="110"/>
      <c r="F81" s="258" t="s">
        <v>750</v>
      </c>
      <c r="G81" s="259"/>
      <c r="H81" s="259"/>
      <c r="I81" s="259"/>
      <c r="K81" s="112">
        <v>32.1</v>
      </c>
      <c r="S81" s="109"/>
      <c r="T81" s="113"/>
      <c r="AA81" s="114"/>
      <c r="AT81" s="111" t="s">
        <v>160</v>
      </c>
      <c r="AU81" s="111" t="s">
        <v>74</v>
      </c>
      <c r="AV81" s="111" t="s">
        <v>74</v>
      </c>
      <c r="AW81" s="111" t="s">
        <v>113</v>
      </c>
      <c r="AX81" s="111" t="s">
        <v>16</v>
      </c>
      <c r="AY81" s="111" t="s">
        <v>142</v>
      </c>
    </row>
    <row r="82" spans="2:65" s="6" customFormat="1" ht="51" customHeight="1">
      <c r="B82" s="17"/>
      <c r="C82" s="99" t="s">
        <v>16</v>
      </c>
      <c r="D82" s="99" t="s">
        <v>143</v>
      </c>
      <c r="E82" s="100" t="s">
        <v>162</v>
      </c>
      <c r="F82" s="260" t="s">
        <v>163</v>
      </c>
      <c r="G82" s="257"/>
      <c r="H82" s="257"/>
      <c r="I82" s="257"/>
      <c r="J82" s="102" t="s">
        <v>164</v>
      </c>
      <c r="K82" s="103">
        <v>34.764</v>
      </c>
      <c r="L82" s="261"/>
      <c r="M82" s="257"/>
      <c r="N82" s="261">
        <f>ROUND($L$82*$K$82,2)</f>
        <v>0</v>
      </c>
      <c r="O82" s="257"/>
      <c r="P82" s="257"/>
      <c r="Q82" s="257"/>
      <c r="R82" s="101" t="s">
        <v>147</v>
      </c>
      <c r="S82" s="17"/>
      <c r="T82" s="104"/>
      <c r="U82" s="105" t="s">
        <v>36</v>
      </c>
      <c r="X82" s="106">
        <v>0</v>
      </c>
      <c r="Y82" s="106">
        <f>$X$82*$K$82</f>
        <v>0</v>
      </c>
      <c r="Z82" s="106">
        <v>0</v>
      </c>
      <c r="AA82" s="107">
        <f>$Z$82*$K$82</f>
        <v>0</v>
      </c>
      <c r="AR82" s="68" t="s">
        <v>148</v>
      </c>
      <c r="AT82" s="68" t="s">
        <v>143</v>
      </c>
      <c r="AU82" s="68" t="s">
        <v>74</v>
      </c>
      <c r="AY82" s="6" t="s">
        <v>142</v>
      </c>
      <c r="BE82" s="108">
        <f>IF($U$82="základní",$N$82,0)</f>
        <v>0</v>
      </c>
      <c r="BF82" s="108">
        <f>IF($U$82="snížená",$N$82,0)</f>
        <v>0</v>
      </c>
      <c r="BG82" s="108">
        <f>IF($U$82="zákl. přenesená",$N$82,0)</f>
        <v>0</v>
      </c>
      <c r="BH82" s="108">
        <f>IF($U$82="sníž. přenesená",$N$82,0)</f>
        <v>0</v>
      </c>
      <c r="BI82" s="108">
        <f>IF($U$82="nulová",$N$82,0)</f>
        <v>0</v>
      </c>
      <c r="BJ82" s="68" t="s">
        <v>16</v>
      </c>
      <c r="BK82" s="108">
        <f>ROUND($L$82*$K$82,2)</f>
        <v>0</v>
      </c>
      <c r="BL82" s="68" t="s">
        <v>148</v>
      </c>
      <c r="BM82" s="68" t="s">
        <v>751</v>
      </c>
    </row>
    <row r="83" spans="2:51" s="6" customFormat="1" ht="15.75" customHeight="1">
      <c r="B83" s="109"/>
      <c r="E83" s="110"/>
      <c r="F83" s="258" t="s">
        <v>752</v>
      </c>
      <c r="G83" s="259"/>
      <c r="H83" s="259"/>
      <c r="I83" s="259"/>
      <c r="K83" s="112">
        <v>11.564</v>
      </c>
      <c r="S83" s="109"/>
      <c r="T83" s="113"/>
      <c r="AA83" s="114"/>
      <c r="AT83" s="111" t="s">
        <v>160</v>
      </c>
      <c r="AU83" s="111" t="s">
        <v>74</v>
      </c>
      <c r="AV83" s="111" t="s">
        <v>74</v>
      </c>
      <c r="AW83" s="111" t="s">
        <v>113</v>
      </c>
      <c r="AX83" s="111" t="s">
        <v>66</v>
      </c>
      <c r="AY83" s="111" t="s">
        <v>142</v>
      </c>
    </row>
    <row r="84" spans="2:51" s="6" customFormat="1" ht="15.75" customHeight="1">
      <c r="B84" s="127"/>
      <c r="E84" s="128"/>
      <c r="F84" s="276" t="s">
        <v>505</v>
      </c>
      <c r="G84" s="277"/>
      <c r="H84" s="277"/>
      <c r="I84" s="277"/>
      <c r="K84" s="129">
        <v>11.564</v>
      </c>
      <c r="S84" s="127"/>
      <c r="T84" s="130"/>
      <c r="AA84" s="131"/>
      <c r="AT84" s="128" t="s">
        <v>160</v>
      </c>
      <c r="AU84" s="128" t="s">
        <v>74</v>
      </c>
      <c r="AV84" s="128" t="s">
        <v>154</v>
      </c>
      <c r="AW84" s="128" t="s">
        <v>113</v>
      </c>
      <c r="AX84" s="128" t="s">
        <v>66</v>
      </c>
      <c r="AY84" s="128" t="s">
        <v>142</v>
      </c>
    </row>
    <row r="85" spans="2:51" s="6" customFormat="1" ht="15.75" customHeight="1">
      <c r="B85" s="109"/>
      <c r="E85" s="111"/>
      <c r="F85" s="258" t="s">
        <v>753</v>
      </c>
      <c r="G85" s="259"/>
      <c r="H85" s="259"/>
      <c r="I85" s="259"/>
      <c r="K85" s="112">
        <v>23.2</v>
      </c>
      <c r="S85" s="109"/>
      <c r="T85" s="113"/>
      <c r="AA85" s="114"/>
      <c r="AT85" s="111" t="s">
        <v>160</v>
      </c>
      <c r="AU85" s="111" t="s">
        <v>74</v>
      </c>
      <c r="AV85" s="111" t="s">
        <v>74</v>
      </c>
      <c r="AW85" s="111" t="s">
        <v>113</v>
      </c>
      <c r="AX85" s="111" t="s">
        <v>66</v>
      </c>
      <c r="AY85" s="111" t="s">
        <v>142</v>
      </c>
    </row>
    <row r="86" spans="2:51" s="6" customFormat="1" ht="15.75" customHeight="1">
      <c r="B86" s="127"/>
      <c r="E86" s="128"/>
      <c r="F86" s="276" t="s">
        <v>505</v>
      </c>
      <c r="G86" s="277"/>
      <c r="H86" s="277"/>
      <c r="I86" s="277"/>
      <c r="K86" s="129">
        <v>23.2</v>
      </c>
      <c r="S86" s="127"/>
      <c r="T86" s="130"/>
      <c r="AA86" s="131"/>
      <c r="AT86" s="128" t="s">
        <v>160</v>
      </c>
      <c r="AU86" s="128" t="s">
        <v>74</v>
      </c>
      <c r="AV86" s="128" t="s">
        <v>154</v>
      </c>
      <c r="AW86" s="128" t="s">
        <v>113</v>
      </c>
      <c r="AX86" s="128" t="s">
        <v>66</v>
      </c>
      <c r="AY86" s="128" t="s">
        <v>142</v>
      </c>
    </row>
    <row r="87" spans="2:51" s="6" customFormat="1" ht="15.75" customHeight="1">
      <c r="B87" s="118"/>
      <c r="E87" s="119"/>
      <c r="F87" s="262" t="s">
        <v>265</v>
      </c>
      <c r="G87" s="263"/>
      <c r="H87" s="263"/>
      <c r="I87" s="263"/>
      <c r="K87" s="120">
        <v>34.764</v>
      </c>
      <c r="S87" s="118"/>
      <c r="T87" s="121"/>
      <c r="AA87" s="122"/>
      <c r="AT87" s="119" t="s">
        <v>160</v>
      </c>
      <c r="AU87" s="119" t="s">
        <v>74</v>
      </c>
      <c r="AV87" s="119" t="s">
        <v>148</v>
      </c>
      <c r="AW87" s="119" t="s">
        <v>113</v>
      </c>
      <c r="AX87" s="119" t="s">
        <v>16</v>
      </c>
      <c r="AY87" s="119" t="s">
        <v>142</v>
      </c>
    </row>
    <row r="88" spans="2:65" s="6" customFormat="1" ht="51" customHeight="1">
      <c r="B88" s="17"/>
      <c r="C88" s="99" t="s">
        <v>456</v>
      </c>
      <c r="D88" s="99" t="s">
        <v>143</v>
      </c>
      <c r="E88" s="100" t="s">
        <v>168</v>
      </c>
      <c r="F88" s="260" t="s">
        <v>169</v>
      </c>
      <c r="G88" s="257"/>
      <c r="H88" s="257"/>
      <c r="I88" s="257"/>
      <c r="J88" s="102" t="s">
        <v>164</v>
      </c>
      <c r="K88" s="103">
        <v>3.452</v>
      </c>
      <c r="L88" s="261"/>
      <c r="M88" s="257"/>
      <c r="N88" s="261">
        <f>ROUND($L$88*$K$88,2)</f>
        <v>0</v>
      </c>
      <c r="O88" s="257"/>
      <c r="P88" s="257"/>
      <c r="Q88" s="257"/>
      <c r="R88" s="101" t="s">
        <v>147</v>
      </c>
      <c r="S88" s="17"/>
      <c r="T88" s="104"/>
      <c r="U88" s="105" t="s">
        <v>36</v>
      </c>
      <c r="X88" s="106">
        <v>0</v>
      </c>
      <c r="Y88" s="106">
        <f>$X$88*$K$88</f>
        <v>0</v>
      </c>
      <c r="Z88" s="106">
        <v>0</v>
      </c>
      <c r="AA88" s="107">
        <f>$Z$88*$K$88</f>
        <v>0</v>
      </c>
      <c r="AR88" s="68" t="s">
        <v>148</v>
      </c>
      <c r="AT88" s="68" t="s">
        <v>143</v>
      </c>
      <c r="AU88" s="68" t="s">
        <v>74</v>
      </c>
      <c r="AY88" s="6" t="s">
        <v>142</v>
      </c>
      <c r="BE88" s="108">
        <f>IF($U$88="základní",$N$88,0)</f>
        <v>0</v>
      </c>
      <c r="BF88" s="108">
        <f>IF($U$88="snížená",$N$88,0)</f>
        <v>0</v>
      </c>
      <c r="BG88" s="108">
        <f>IF($U$88="zákl. přenesená",$N$88,0)</f>
        <v>0</v>
      </c>
      <c r="BH88" s="108">
        <f>IF($U$88="sníž. přenesená",$N$88,0)</f>
        <v>0</v>
      </c>
      <c r="BI88" s="108">
        <f>IF($U$88="nulová",$N$88,0)</f>
        <v>0</v>
      </c>
      <c r="BJ88" s="68" t="s">
        <v>16</v>
      </c>
      <c r="BK88" s="108">
        <f>ROUND($L$88*$K$88,2)</f>
        <v>0</v>
      </c>
      <c r="BL88" s="68" t="s">
        <v>148</v>
      </c>
      <c r="BM88" s="68" t="s">
        <v>754</v>
      </c>
    </row>
    <row r="89" spans="2:47" s="6" customFormat="1" ht="27" customHeight="1">
      <c r="B89" s="17"/>
      <c r="F89" s="252" t="s">
        <v>755</v>
      </c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17"/>
      <c r="T89" s="41"/>
      <c r="AA89" s="42"/>
      <c r="AT89" s="6" t="s">
        <v>271</v>
      </c>
      <c r="AU89" s="6" t="s">
        <v>74</v>
      </c>
    </row>
    <row r="90" spans="2:51" s="6" customFormat="1" ht="15.75" customHeight="1">
      <c r="B90" s="109"/>
      <c r="E90" s="111"/>
      <c r="F90" s="258" t="s">
        <v>756</v>
      </c>
      <c r="G90" s="259"/>
      <c r="H90" s="259"/>
      <c r="I90" s="259"/>
      <c r="K90" s="112">
        <v>3.452</v>
      </c>
      <c r="S90" s="109"/>
      <c r="T90" s="113"/>
      <c r="AA90" s="114"/>
      <c r="AT90" s="111" t="s">
        <v>160</v>
      </c>
      <c r="AU90" s="111" t="s">
        <v>74</v>
      </c>
      <c r="AV90" s="111" t="s">
        <v>74</v>
      </c>
      <c r="AW90" s="111" t="s">
        <v>113</v>
      </c>
      <c r="AX90" s="111" t="s">
        <v>66</v>
      </c>
      <c r="AY90" s="111" t="s">
        <v>142</v>
      </c>
    </row>
    <row r="91" spans="2:65" s="6" customFormat="1" ht="63" customHeight="1">
      <c r="B91" s="17"/>
      <c r="C91" s="99" t="s">
        <v>461</v>
      </c>
      <c r="D91" s="99" t="s">
        <v>143</v>
      </c>
      <c r="E91" s="100" t="s">
        <v>183</v>
      </c>
      <c r="F91" s="260" t="s">
        <v>494</v>
      </c>
      <c r="G91" s="257"/>
      <c r="H91" s="257"/>
      <c r="I91" s="257"/>
      <c r="J91" s="102" t="s">
        <v>164</v>
      </c>
      <c r="K91" s="103">
        <v>70.316</v>
      </c>
      <c r="L91" s="261"/>
      <c r="M91" s="257"/>
      <c r="N91" s="261">
        <f>ROUND($L$91*$K$91,2)</f>
        <v>0</v>
      </c>
      <c r="O91" s="257"/>
      <c r="P91" s="257"/>
      <c r="Q91" s="257"/>
      <c r="R91" s="101" t="s">
        <v>147</v>
      </c>
      <c r="S91" s="17"/>
      <c r="T91" s="104"/>
      <c r="U91" s="105" t="s">
        <v>36</v>
      </c>
      <c r="X91" s="106">
        <v>0</v>
      </c>
      <c r="Y91" s="106">
        <f>$X$91*$K$91</f>
        <v>0</v>
      </c>
      <c r="Z91" s="106">
        <v>0</v>
      </c>
      <c r="AA91" s="107">
        <f>$Z$91*$K$91</f>
        <v>0</v>
      </c>
      <c r="AR91" s="68" t="s">
        <v>148</v>
      </c>
      <c r="AT91" s="68" t="s">
        <v>143</v>
      </c>
      <c r="AU91" s="68" t="s">
        <v>74</v>
      </c>
      <c r="AY91" s="6" t="s">
        <v>142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16</v>
      </c>
      <c r="BK91" s="108">
        <f>ROUND($L$91*$K$91,2)</f>
        <v>0</v>
      </c>
      <c r="BL91" s="68" t="s">
        <v>148</v>
      </c>
      <c r="BM91" s="68" t="s">
        <v>757</v>
      </c>
    </row>
    <row r="92" spans="2:51" s="6" customFormat="1" ht="15.75" customHeight="1">
      <c r="B92" s="109"/>
      <c r="E92" s="110"/>
      <c r="F92" s="258" t="s">
        <v>758</v>
      </c>
      <c r="G92" s="259"/>
      <c r="H92" s="259"/>
      <c r="I92" s="259"/>
      <c r="K92" s="112">
        <v>70.316</v>
      </c>
      <c r="S92" s="109"/>
      <c r="T92" s="113"/>
      <c r="AA92" s="114"/>
      <c r="AT92" s="111" t="s">
        <v>160</v>
      </c>
      <c r="AU92" s="111" t="s">
        <v>74</v>
      </c>
      <c r="AV92" s="111" t="s">
        <v>74</v>
      </c>
      <c r="AW92" s="111" t="s">
        <v>113</v>
      </c>
      <c r="AX92" s="111" t="s">
        <v>16</v>
      </c>
      <c r="AY92" s="111" t="s">
        <v>142</v>
      </c>
    </row>
    <row r="93" spans="2:65" s="6" customFormat="1" ht="27" customHeight="1">
      <c r="B93" s="17"/>
      <c r="C93" s="99" t="s">
        <v>559</v>
      </c>
      <c r="D93" s="99" t="s">
        <v>143</v>
      </c>
      <c r="E93" s="100" t="s">
        <v>192</v>
      </c>
      <c r="F93" s="260" t="s">
        <v>193</v>
      </c>
      <c r="G93" s="257"/>
      <c r="H93" s="257"/>
      <c r="I93" s="257"/>
      <c r="J93" s="102" t="s">
        <v>194</v>
      </c>
      <c r="K93" s="103">
        <v>123.053</v>
      </c>
      <c r="L93" s="261"/>
      <c r="M93" s="257"/>
      <c r="N93" s="261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</v>
      </c>
      <c r="Y93" s="106">
        <f>$X$93*$K$93</f>
        <v>0</v>
      </c>
      <c r="Z93" s="106">
        <v>0</v>
      </c>
      <c r="AA93" s="107">
        <f>$Z$93*$K$93</f>
        <v>0</v>
      </c>
      <c r="AR93" s="68" t="s">
        <v>148</v>
      </c>
      <c r="AT93" s="68" t="s">
        <v>143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759</v>
      </c>
    </row>
    <row r="94" spans="2:51" s="6" customFormat="1" ht="15.75" customHeight="1">
      <c r="B94" s="109"/>
      <c r="E94" s="110"/>
      <c r="F94" s="258" t="s">
        <v>760</v>
      </c>
      <c r="G94" s="259"/>
      <c r="H94" s="259"/>
      <c r="I94" s="259"/>
      <c r="K94" s="112">
        <v>123.053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66</v>
      </c>
      <c r="AY94" s="111" t="s">
        <v>142</v>
      </c>
    </row>
    <row r="95" spans="2:51" s="6" customFormat="1" ht="15.75" customHeight="1">
      <c r="B95" s="118"/>
      <c r="E95" s="119"/>
      <c r="F95" s="262" t="s">
        <v>265</v>
      </c>
      <c r="G95" s="263"/>
      <c r="H95" s="263"/>
      <c r="I95" s="263"/>
      <c r="K95" s="120">
        <v>123.053</v>
      </c>
      <c r="S95" s="118"/>
      <c r="T95" s="121"/>
      <c r="AA95" s="122"/>
      <c r="AT95" s="119" t="s">
        <v>160</v>
      </c>
      <c r="AU95" s="119" t="s">
        <v>74</v>
      </c>
      <c r="AV95" s="119" t="s">
        <v>148</v>
      </c>
      <c r="AW95" s="119" t="s">
        <v>113</v>
      </c>
      <c r="AX95" s="119" t="s">
        <v>16</v>
      </c>
      <c r="AY95" s="119" t="s">
        <v>142</v>
      </c>
    </row>
    <row r="96" spans="2:65" s="6" customFormat="1" ht="27" customHeight="1">
      <c r="B96" s="17"/>
      <c r="C96" s="99" t="s">
        <v>74</v>
      </c>
      <c r="D96" s="99" t="s">
        <v>143</v>
      </c>
      <c r="E96" s="100" t="s">
        <v>218</v>
      </c>
      <c r="F96" s="260" t="s">
        <v>701</v>
      </c>
      <c r="G96" s="257"/>
      <c r="H96" s="257"/>
      <c r="I96" s="257"/>
      <c r="J96" s="102" t="s">
        <v>146</v>
      </c>
      <c r="K96" s="103">
        <v>214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761</v>
      </c>
    </row>
    <row r="97" spans="2:51" s="6" customFormat="1" ht="15.75" customHeight="1">
      <c r="B97" s="109"/>
      <c r="E97" s="110"/>
      <c r="F97" s="258" t="s">
        <v>762</v>
      </c>
      <c r="G97" s="259"/>
      <c r="H97" s="259"/>
      <c r="I97" s="259"/>
      <c r="K97" s="112">
        <v>214</v>
      </c>
      <c r="S97" s="109"/>
      <c r="T97" s="113"/>
      <c r="AA97" s="114"/>
      <c r="AT97" s="111" t="s">
        <v>160</v>
      </c>
      <c r="AU97" s="111" t="s">
        <v>74</v>
      </c>
      <c r="AV97" s="111" t="s">
        <v>74</v>
      </c>
      <c r="AW97" s="111" t="s">
        <v>113</v>
      </c>
      <c r="AX97" s="111" t="s">
        <v>16</v>
      </c>
      <c r="AY97" s="111" t="s">
        <v>142</v>
      </c>
    </row>
    <row r="98" spans="2:63" s="90" customFormat="1" ht="30.75" customHeight="1">
      <c r="B98" s="91"/>
      <c r="D98" s="98" t="s">
        <v>119</v>
      </c>
      <c r="N98" s="250">
        <f>$BK$98</f>
        <v>0</v>
      </c>
      <c r="O98" s="249"/>
      <c r="P98" s="249"/>
      <c r="Q98" s="249"/>
      <c r="S98" s="91"/>
      <c r="T98" s="94"/>
      <c r="W98" s="95">
        <f>SUM($W$99:$W$102)</f>
        <v>0</v>
      </c>
      <c r="Y98" s="95">
        <f>SUM($Y$99:$Y$102)</f>
        <v>9.49816</v>
      </c>
      <c r="AA98" s="96">
        <f>SUM($AA$99:$AA$102)</f>
        <v>0</v>
      </c>
      <c r="AR98" s="93" t="s">
        <v>16</v>
      </c>
      <c r="AT98" s="93" t="s">
        <v>65</v>
      </c>
      <c r="AU98" s="93" t="s">
        <v>16</v>
      </c>
      <c r="AY98" s="93" t="s">
        <v>142</v>
      </c>
      <c r="BK98" s="97">
        <f>SUM($BK$99:$BK$102)</f>
        <v>0</v>
      </c>
    </row>
    <row r="99" spans="2:65" s="6" customFormat="1" ht="39" customHeight="1">
      <c r="B99" s="17"/>
      <c r="C99" s="99" t="s">
        <v>432</v>
      </c>
      <c r="D99" s="99" t="s">
        <v>143</v>
      </c>
      <c r="E99" s="100" t="s">
        <v>763</v>
      </c>
      <c r="F99" s="260" t="s">
        <v>764</v>
      </c>
      <c r="G99" s="257"/>
      <c r="H99" s="257"/>
      <c r="I99" s="257"/>
      <c r="J99" s="102" t="s">
        <v>146</v>
      </c>
      <c r="K99" s="103">
        <v>98</v>
      </c>
      <c r="L99" s="261"/>
      <c r="M99" s="257"/>
      <c r="N99" s="261">
        <f>ROUND($L$99*$K$99,2)</f>
        <v>0</v>
      </c>
      <c r="O99" s="257"/>
      <c r="P99" s="257"/>
      <c r="Q99" s="257"/>
      <c r="R99" s="101" t="s">
        <v>147</v>
      </c>
      <c r="S99" s="17"/>
      <c r="T99" s="104"/>
      <c r="U99" s="105" t="s">
        <v>36</v>
      </c>
      <c r="X99" s="106">
        <v>0</v>
      </c>
      <c r="Y99" s="106">
        <f>$X$99*$K$99</f>
        <v>0</v>
      </c>
      <c r="Z99" s="106">
        <v>0</v>
      </c>
      <c r="AA99" s="107">
        <f>$Z$99*$K$99</f>
        <v>0</v>
      </c>
      <c r="AR99" s="68" t="s">
        <v>148</v>
      </c>
      <c r="AT99" s="68" t="s">
        <v>143</v>
      </c>
      <c r="AU99" s="68" t="s">
        <v>74</v>
      </c>
      <c r="AY99" s="6" t="s">
        <v>142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16</v>
      </c>
      <c r="BK99" s="108">
        <f>ROUND($L$99*$K$99,2)</f>
        <v>0</v>
      </c>
      <c r="BL99" s="68" t="s">
        <v>148</v>
      </c>
      <c r="BM99" s="68" t="s">
        <v>765</v>
      </c>
    </row>
    <row r="100" spans="2:65" s="6" customFormat="1" ht="39" customHeight="1">
      <c r="B100" s="17"/>
      <c r="C100" s="102" t="s">
        <v>425</v>
      </c>
      <c r="D100" s="102" t="s">
        <v>143</v>
      </c>
      <c r="E100" s="100" t="s">
        <v>766</v>
      </c>
      <c r="F100" s="260" t="s">
        <v>767</v>
      </c>
      <c r="G100" s="257"/>
      <c r="H100" s="257"/>
      <c r="I100" s="257"/>
      <c r="J100" s="102" t="s">
        <v>146</v>
      </c>
      <c r="K100" s="103">
        <v>98</v>
      </c>
      <c r="L100" s="261"/>
      <c r="M100" s="257"/>
      <c r="N100" s="261">
        <f>ROUND($L$100*$K$100,2)</f>
        <v>0</v>
      </c>
      <c r="O100" s="257"/>
      <c r="P100" s="257"/>
      <c r="Q100" s="257"/>
      <c r="R100" s="101" t="s">
        <v>147</v>
      </c>
      <c r="S100" s="17"/>
      <c r="T100" s="104"/>
      <c r="U100" s="105" t="s">
        <v>36</v>
      </c>
      <c r="X100" s="106">
        <v>0</v>
      </c>
      <c r="Y100" s="106">
        <f>$X$100*$K$100</f>
        <v>0</v>
      </c>
      <c r="Z100" s="106">
        <v>0</v>
      </c>
      <c r="AA100" s="107">
        <f>$Z$100*$K$100</f>
        <v>0</v>
      </c>
      <c r="AR100" s="68" t="s">
        <v>148</v>
      </c>
      <c r="AT100" s="68" t="s">
        <v>143</v>
      </c>
      <c r="AU100" s="68" t="s">
        <v>74</v>
      </c>
      <c r="AY100" s="68" t="s">
        <v>142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16</v>
      </c>
      <c r="BK100" s="108">
        <f>ROUND($L$100*$K$100,2)</f>
        <v>0</v>
      </c>
      <c r="BL100" s="68" t="s">
        <v>148</v>
      </c>
      <c r="BM100" s="68" t="s">
        <v>768</v>
      </c>
    </row>
    <row r="101" spans="2:65" s="6" customFormat="1" ht="39" customHeight="1">
      <c r="B101" s="17"/>
      <c r="C101" s="102" t="s">
        <v>154</v>
      </c>
      <c r="D101" s="102" t="s">
        <v>143</v>
      </c>
      <c r="E101" s="100" t="s">
        <v>333</v>
      </c>
      <c r="F101" s="260" t="s">
        <v>769</v>
      </c>
      <c r="G101" s="257"/>
      <c r="H101" s="257"/>
      <c r="I101" s="257"/>
      <c r="J101" s="102" t="s">
        <v>146</v>
      </c>
      <c r="K101" s="103">
        <v>116</v>
      </c>
      <c r="L101" s="261"/>
      <c r="M101" s="257"/>
      <c r="N101" s="261">
        <f>ROUND($L$101*$K$101,2)</f>
        <v>0</v>
      </c>
      <c r="O101" s="257"/>
      <c r="P101" s="257"/>
      <c r="Q101" s="257"/>
      <c r="R101" s="101" t="s">
        <v>147</v>
      </c>
      <c r="S101" s="17"/>
      <c r="T101" s="104"/>
      <c r="U101" s="105" t="s">
        <v>36</v>
      </c>
      <c r="X101" s="106">
        <v>0</v>
      </c>
      <c r="Y101" s="106">
        <f>$X$101*$K$101</f>
        <v>0</v>
      </c>
      <c r="Z101" s="106">
        <v>0</v>
      </c>
      <c r="AA101" s="107">
        <f>$Z$101*$K$101</f>
        <v>0</v>
      </c>
      <c r="AR101" s="68" t="s">
        <v>148</v>
      </c>
      <c r="AT101" s="68" t="s">
        <v>143</v>
      </c>
      <c r="AU101" s="68" t="s">
        <v>74</v>
      </c>
      <c r="AY101" s="68" t="s">
        <v>142</v>
      </c>
      <c r="BE101" s="108">
        <f>IF($U$101="základní",$N$101,0)</f>
        <v>0</v>
      </c>
      <c r="BF101" s="108">
        <f>IF($U$101="snížená",$N$101,0)</f>
        <v>0</v>
      </c>
      <c r="BG101" s="108">
        <f>IF($U$101="zákl. přenesená",$N$101,0)</f>
        <v>0</v>
      </c>
      <c r="BH101" s="108">
        <f>IF($U$101="sníž. přenesená",$N$101,0)</f>
        <v>0</v>
      </c>
      <c r="BI101" s="108">
        <f>IF($U$101="nulová",$N$101,0)</f>
        <v>0</v>
      </c>
      <c r="BJ101" s="68" t="s">
        <v>16</v>
      </c>
      <c r="BK101" s="108">
        <f>ROUND($L$101*$K$101,2)</f>
        <v>0</v>
      </c>
      <c r="BL101" s="68" t="s">
        <v>148</v>
      </c>
      <c r="BM101" s="68" t="s">
        <v>770</v>
      </c>
    </row>
    <row r="102" spans="2:65" s="6" customFormat="1" ht="63" customHeight="1">
      <c r="B102" s="17"/>
      <c r="C102" s="102" t="s">
        <v>404</v>
      </c>
      <c r="D102" s="102" t="s">
        <v>143</v>
      </c>
      <c r="E102" s="100" t="s">
        <v>771</v>
      </c>
      <c r="F102" s="260" t="s">
        <v>772</v>
      </c>
      <c r="G102" s="257"/>
      <c r="H102" s="257"/>
      <c r="I102" s="257"/>
      <c r="J102" s="102" t="s">
        <v>146</v>
      </c>
      <c r="K102" s="103">
        <v>98</v>
      </c>
      <c r="L102" s="261"/>
      <c r="M102" s="257"/>
      <c r="N102" s="261">
        <f>ROUND($L$102*$K$102,2)</f>
        <v>0</v>
      </c>
      <c r="O102" s="257"/>
      <c r="P102" s="257"/>
      <c r="Q102" s="257"/>
      <c r="R102" s="101" t="s">
        <v>147</v>
      </c>
      <c r="S102" s="17"/>
      <c r="T102" s="104"/>
      <c r="U102" s="105" t="s">
        <v>36</v>
      </c>
      <c r="X102" s="106">
        <v>0.09692</v>
      </c>
      <c r="Y102" s="106">
        <f>$X$102*$K$102</f>
        <v>9.49816</v>
      </c>
      <c r="Z102" s="106">
        <v>0</v>
      </c>
      <c r="AA102" s="107">
        <f>$Z$102*$K$102</f>
        <v>0</v>
      </c>
      <c r="AR102" s="68" t="s">
        <v>148</v>
      </c>
      <c r="AT102" s="68" t="s">
        <v>143</v>
      </c>
      <c r="AU102" s="68" t="s">
        <v>74</v>
      </c>
      <c r="AY102" s="68" t="s">
        <v>142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16</v>
      </c>
      <c r="BK102" s="108">
        <f>ROUND($L$102*$K$102,2)</f>
        <v>0</v>
      </c>
      <c r="BL102" s="68" t="s">
        <v>148</v>
      </c>
      <c r="BM102" s="68" t="s">
        <v>773</v>
      </c>
    </row>
    <row r="103" spans="2:63" s="90" customFormat="1" ht="30.75" customHeight="1">
      <c r="B103" s="91"/>
      <c r="D103" s="98" t="s">
        <v>121</v>
      </c>
      <c r="N103" s="250">
        <f>$BK$103</f>
        <v>0</v>
      </c>
      <c r="O103" s="249"/>
      <c r="P103" s="249"/>
      <c r="Q103" s="249"/>
      <c r="S103" s="91"/>
      <c r="T103" s="94"/>
      <c r="W103" s="95">
        <f>$W$104+SUM($W$105:$W$131)</f>
        <v>0</v>
      </c>
      <c r="Y103" s="95">
        <f>$Y$104+SUM($Y$105:$Y$131)</f>
        <v>90.31980899999999</v>
      </c>
      <c r="AA103" s="96">
        <f>$AA$104+SUM($AA$105:$AA$131)</f>
        <v>0.44834700000000005</v>
      </c>
      <c r="AR103" s="93" t="s">
        <v>16</v>
      </c>
      <c r="AT103" s="93" t="s">
        <v>65</v>
      </c>
      <c r="AU103" s="93" t="s">
        <v>16</v>
      </c>
      <c r="AY103" s="93" t="s">
        <v>142</v>
      </c>
      <c r="BK103" s="97">
        <f>$BK$104+SUM($BK$105:$BK$131)</f>
        <v>0</v>
      </c>
    </row>
    <row r="104" spans="2:65" s="6" customFormat="1" ht="51" customHeight="1">
      <c r="B104" s="17"/>
      <c r="C104" s="102" t="s">
        <v>150</v>
      </c>
      <c r="D104" s="102" t="s">
        <v>143</v>
      </c>
      <c r="E104" s="100" t="s">
        <v>719</v>
      </c>
      <c r="F104" s="260" t="s">
        <v>720</v>
      </c>
      <c r="G104" s="257"/>
      <c r="H104" s="257"/>
      <c r="I104" s="257"/>
      <c r="J104" s="102" t="s">
        <v>157</v>
      </c>
      <c r="K104" s="103">
        <v>70.7</v>
      </c>
      <c r="L104" s="261"/>
      <c r="M104" s="257"/>
      <c r="N104" s="261">
        <f>ROUND($L$104*$K$104,2)</f>
        <v>0</v>
      </c>
      <c r="O104" s="257"/>
      <c r="P104" s="257"/>
      <c r="Q104" s="257"/>
      <c r="R104" s="101"/>
      <c r="S104" s="17"/>
      <c r="T104" s="104"/>
      <c r="U104" s="105" t="s">
        <v>36</v>
      </c>
      <c r="X104" s="106">
        <v>0.14067</v>
      </c>
      <c r="Y104" s="106">
        <f>$X$104*$K$104</f>
        <v>9.945369</v>
      </c>
      <c r="Z104" s="106">
        <v>0</v>
      </c>
      <c r="AA104" s="107">
        <f>$Z$104*$K$104</f>
        <v>0</v>
      </c>
      <c r="AR104" s="68" t="s">
        <v>148</v>
      </c>
      <c r="AT104" s="68" t="s">
        <v>143</v>
      </c>
      <c r="AU104" s="68" t="s">
        <v>74</v>
      </c>
      <c r="AY104" s="68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774</v>
      </c>
    </row>
    <row r="105" spans="2:51" s="6" customFormat="1" ht="15.75" customHeight="1">
      <c r="B105" s="109"/>
      <c r="E105" s="110"/>
      <c r="F105" s="258" t="s">
        <v>775</v>
      </c>
      <c r="G105" s="259"/>
      <c r="H105" s="259"/>
      <c r="I105" s="259"/>
      <c r="K105" s="112">
        <v>70.7</v>
      </c>
      <c r="S105" s="109"/>
      <c r="T105" s="113"/>
      <c r="AA105" s="114"/>
      <c r="AT105" s="111" t="s">
        <v>160</v>
      </c>
      <c r="AU105" s="111" t="s">
        <v>74</v>
      </c>
      <c r="AV105" s="111" t="s">
        <v>74</v>
      </c>
      <c r="AW105" s="111" t="s">
        <v>113</v>
      </c>
      <c r="AX105" s="111" t="s">
        <v>16</v>
      </c>
      <c r="AY105" s="111" t="s">
        <v>142</v>
      </c>
    </row>
    <row r="106" spans="2:65" s="6" customFormat="1" ht="51" customHeight="1">
      <c r="B106" s="17"/>
      <c r="C106" s="123" t="s">
        <v>161</v>
      </c>
      <c r="D106" s="123" t="s">
        <v>202</v>
      </c>
      <c r="E106" s="116" t="s">
        <v>724</v>
      </c>
      <c r="F106" s="254" t="s">
        <v>725</v>
      </c>
      <c r="G106" s="255"/>
      <c r="H106" s="255"/>
      <c r="I106" s="255"/>
      <c r="J106" s="115" t="s">
        <v>235</v>
      </c>
      <c r="K106" s="117">
        <v>71</v>
      </c>
      <c r="L106" s="256"/>
      <c r="M106" s="255"/>
      <c r="N106" s="256">
        <f>ROUND($L$106*$K$106,2)</f>
        <v>0</v>
      </c>
      <c r="O106" s="257"/>
      <c r="P106" s="257"/>
      <c r="Q106" s="257"/>
      <c r="R106" s="101"/>
      <c r="S106" s="17"/>
      <c r="T106" s="104"/>
      <c r="U106" s="105" t="s">
        <v>36</v>
      </c>
      <c r="X106" s="106">
        <v>0.061</v>
      </c>
      <c r="Y106" s="106">
        <f>$X$106*$K$106</f>
        <v>4.3309999999999995</v>
      </c>
      <c r="Z106" s="106">
        <v>0</v>
      </c>
      <c r="AA106" s="107">
        <f>$Z$106*$K$106</f>
        <v>0</v>
      </c>
      <c r="AR106" s="68" t="s">
        <v>205</v>
      </c>
      <c r="AT106" s="68" t="s">
        <v>202</v>
      </c>
      <c r="AU106" s="68" t="s">
        <v>74</v>
      </c>
      <c r="AY106" s="6" t="s">
        <v>142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16</v>
      </c>
      <c r="BK106" s="108">
        <f>ROUND($L$106*$K$106,2)</f>
        <v>0</v>
      </c>
      <c r="BL106" s="68" t="s">
        <v>148</v>
      </c>
      <c r="BM106" s="68" t="s">
        <v>776</v>
      </c>
    </row>
    <row r="107" spans="2:65" s="6" customFormat="1" ht="63" customHeight="1">
      <c r="B107" s="17"/>
      <c r="C107" s="102" t="s">
        <v>313</v>
      </c>
      <c r="D107" s="102" t="s">
        <v>143</v>
      </c>
      <c r="E107" s="100" t="s">
        <v>777</v>
      </c>
      <c r="F107" s="260" t="s">
        <v>778</v>
      </c>
      <c r="G107" s="257"/>
      <c r="H107" s="257"/>
      <c r="I107" s="257"/>
      <c r="J107" s="102" t="s">
        <v>235</v>
      </c>
      <c r="K107" s="103">
        <v>1</v>
      </c>
      <c r="L107" s="261"/>
      <c r="M107" s="257"/>
      <c r="N107" s="261">
        <f>ROUND($L$107*$K$107,2)</f>
        <v>0</v>
      </c>
      <c r="O107" s="257"/>
      <c r="P107" s="257"/>
      <c r="Q107" s="257"/>
      <c r="R107" s="101"/>
      <c r="S107" s="17"/>
      <c r="T107" s="104"/>
      <c r="U107" s="105" t="s">
        <v>36</v>
      </c>
      <c r="X107" s="106">
        <v>0</v>
      </c>
      <c r="Y107" s="106">
        <f>$X$107*$K$107</f>
        <v>0</v>
      </c>
      <c r="Z107" s="106">
        <v>0</v>
      </c>
      <c r="AA107" s="107">
        <f>$Z$107*$K$107</f>
        <v>0</v>
      </c>
      <c r="AR107" s="68" t="s">
        <v>148</v>
      </c>
      <c r="AT107" s="68" t="s">
        <v>143</v>
      </c>
      <c r="AU107" s="68" t="s">
        <v>74</v>
      </c>
      <c r="AY107" s="68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779</v>
      </c>
    </row>
    <row r="108" spans="2:65" s="6" customFormat="1" ht="63" customHeight="1">
      <c r="B108" s="17"/>
      <c r="C108" s="115" t="s">
        <v>321</v>
      </c>
      <c r="D108" s="115" t="s">
        <v>202</v>
      </c>
      <c r="E108" s="116" t="s">
        <v>780</v>
      </c>
      <c r="F108" s="254" t="s">
        <v>781</v>
      </c>
      <c r="G108" s="255"/>
      <c r="H108" s="255"/>
      <c r="I108" s="255"/>
      <c r="J108" s="115" t="s">
        <v>235</v>
      </c>
      <c r="K108" s="117">
        <v>1</v>
      </c>
      <c r="L108" s="256"/>
      <c r="M108" s="255"/>
      <c r="N108" s="256">
        <f>ROUND($L$108*$K$108,2)</f>
        <v>0</v>
      </c>
      <c r="O108" s="257"/>
      <c r="P108" s="257"/>
      <c r="Q108" s="257"/>
      <c r="R108" s="101"/>
      <c r="S108" s="17"/>
      <c r="T108" s="104"/>
      <c r="U108" s="105" t="s">
        <v>36</v>
      </c>
      <c r="X108" s="106">
        <v>0.082</v>
      </c>
      <c r="Y108" s="106">
        <f>$X$108*$K$108</f>
        <v>0.082</v>
      </c>
      <c r="Z108" s="106">
        <v>0</v>
      </c>
      <c r="AA108" s="107">
        <f>$Z$108*$K$108</f>
        <v>0</v>
      </c>
      <c r="AR108" s="68" t="s">
        <v>205</v>
      </c>
      <c r="AT108" s="68" t="s">
        <v>202</v>
      </c>
      <c r="AU108" s="68" t="s">
        <v>74</v>
      </c>
      <c r="AY108" s="68" t="s">
        <v>142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16</v>
      </c>
      <c r="BK108" s="108">
        <f>ROUND($L$108*$K$108,2)</f>
        <v>0</v>
      </c>
      <c r="BL108" s="68" t="s">
        <v>148</v>
      </c>
      <c r="BM108" s="68" t="s">
        <v>782</v>
      </c>
    </row>
    <row r="109" spans="2:65" s="6" customFormat="1" ht="27" customHeight="1">
      <c r="B109" s="17"/>
      <c r="C109" s="102" t="s">
        <v>207</v>
      </c>
      <c r="D109" s="102" t="s">
        <v>143</v>
      </c>
      <c r="E109" s="100" t="s">
        <v>727</v>
      </c>
      <c r="F109" s="260" t="s">
        <v>728</v>
      </c>
      <c r="G109" s="257"/>
      <c r="H109" s="257"/>
      <c r="I109" s="257"/>
      <c r="J109" s="102" t="s">
        <v>235</v>
      </c>
      <c r="K109" s="103">
        <v>2</v>
      </c>
      <c r="L109" s="261"/>
      <c r="M109" s="257"/>
      <c r="N109" s="261">
        <f>ROUND($L$109*$K$109,2)</f>
        <v>0</v>
      </c>
      <c r="O109" s="257"/>
      <c r="P109" s="257"/>
      <c r="Q109" s="257"/>
      <c r="R109" s="101" t="s">
        <v>147</v>
      </c>
      <c r="S109" s="17"/>
      <c r="T109" s="104"/>
      <c r="U109" s="105" t="s">
        <v>36</v>
      </c>
      <c r="X109" s="106">
        <v>0</v>
      </c>
      <c r="Y109" s="106">
        <f>$X$109*$K$109</f>
        <v>0</v>
      </c>
      <c r="Z109" s="106">
        <v>0</v>
      </c>
      <c r="AA109" s="107">
        <f>$Z$109*$K$109</f>
        <v>0</v>
      </c>
      <c r="AR109" s="68" t="s">
        <v>148</v>
      </c>
      <c r="AT109" s="68" t="s">
        <v>143</v>
      </c>
      <c r="AU109" s="68" t="s">
        <v>74</v>
      </c>
      <c r="AY109" s="68" t="s">
        <v>142</v>
      </c>
      <c r="BE109" s="108">
        <f>IF($U$109="základní",$N$109,0)</f>
        <v>0</v>
      </c>
      <c r="BF109" s="108">
        <f>IF($U$109="snížená",$N$109,0)</f>
        <v>0</v>
      </c>
      <c r="BG109" s="108">
        <f>IF($U$109="zákl. přenesená",$N$109,0)</f>
        <v>0</v>
      </c>
      <c r="BH109" s="108">
        <f>IF($U$109="sníž. přenesená",$N$109,0)</f>
        <v>0</v>
      </c>
      <c r="BI109" s="108">
        <f>IF($U$109="nulová",$N$109,0)</f>
        <v>0</v>
      </c>
      <c r="BJ109" s="68" t="s">
        <v>16</v>
      </c>
      <c r="BK109" s="108">
        <f>ROUND($L$109*$K$109,2)</f>
        <v>0</v>
      </c>
      <c r="BL109" s="68" t="s">
        <v>148</v>
      </c>
      <c r="BM109" s="68" t="s">
        <v>783</v>
      </c>
    </row>
    <row r="110" spans="2:47" s="6" customFormat="1" ht="27" customHeight="1">
      <c r="B110" s="17"/>
      <c r="F110" s="252" t="s">
        <v>784</v>
      </c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17"/>
      <c r="T110" s="41"/>
      <c r="AA110" s="42"/>
      <c r="AT110" s="6" t="s">
        <v>271</v>
      </c>
      <c r="AU110" s="6" t="s">
        <v>74</v>
      </c>
    </row>
    <row r="111" spans="2:65" s="6" customFormat="1" ht="39" customHeight="1">
      <c r="B111" s="17"/>
      <c r="C111" s="123" t="s">
        <v>326</v>
      </c>
      <c r="D111" s="123" t="s">
        <v>202</v>
      </c>
      <c r="E111" s="116" t="s">
        <v>785</v>
      </c>
      <c r="F111" s="254" t="s">
        <v>786</v>
      </c>
      <c r="G111" s="255"/>
      <c r="H111" s="255"/>
      <c r="I111" s="255"/>
      <c r="J111" s="115" t="s">
        <v>235</v>
      </c>
      <c r="K111" s="117">
        <v>2</v>
      </c>
      <c r="L111" s="256"/>
      <c r="M111" s="255"/>
      <c r="N111" s="256">
        <f>ROUND($L$111*$K$111,2)</f>
        <v>0</v>
      </c>
      <c r="O111" s="257"/>
      <c r="P111" s="257"/>
      <c r="Q111" s="257"/>
      <c r="R111" s="101"/>
      <c r="S111" s="17"/>
      <c r="T111" s="104"/>
      <c r="U111" s="105" t="s">
        <v>36</v>
      </c>
      <c r="X111" s="106">
        <v>0.091</v>
      </c>
      <c r="Y111" s="106">
        <f>$X$111*$K$111</f>
        <v>0.182</v>
      </c>
      <c r="Z111" s="106">
        <v>0</v>
      </c>
      <c r="AA111" s="107">
        <f>$Z$111*$K$111</f>
        <v>0</v>
      </c>
      <c r="AR111" s="68" t="s">
        <v>205</v>
      </c>
      <c r="AT111" s="68" t="s">
        <v>202</v>
      </c>
      <c r="AU111" s="68" t="s">
        <v>74</v>
      </c>
      <c r="AY111" s="6" t="s">
        <v>142</v>
      </c>
      <c r="BE111" s="108">
        <f>IF($U$111="základní",$N$111,0)</f>
        <v>0</v>
      </c>
      <c r="BF111" s="108">
        <f>IF($U$111="snížená",$N$111,0)</f>
        <v>0</v>
      </c>
      <c r="BG111" s="108">
        <f>IF($U$111="zákl. přenesená",$N$111,0)</f>
        <v>0</v>
      </c>
      <c r="BH111" s="108">
        <f>IF($U$111="sníž. přenesená",$N$111,0)</f>
        <v>0</v>
      </c>
      <c r="BI111" s="108">
        <f>IF($U$111="nulová",$N$111,0)</f>
        <v>0</v>
      </c>
      <c r="BJ111" s="68" t="s">
        <v>16</v>
      </c>
      <c r="BK111" s="108">
        <f>ROUND($L$111*$K$111,2)</f>
        <v>0</v>
      </c>
      <c r="BL111" s="68" t="s">
        <v>148</v>
      </c>
      <c r="BM111" s="68" t="s">
        <v>787</v>
      </c>
    </row>
    <row r="112" spans="2:65" s="6" customFormat="1" ht="27" customHeight="1">
      <c r="B112" s="17"/>
      <c r="C112" s="102" t="s">
        <v>357</v>
      </c>
      <c r="D112" s="102" t="s">
        <v>143</v>
      </c>
      <c r="E112" s="100" t="s">
        <v>788</v>
      </c>
      <c r="F112" s="260" t="s">
        <v>789</v>
      </c>
      <c r="G112" s="257"/>
      <c r="H112" s="257"/>
      <c r="I112" s="257"/>
      <c r="J112" s="102" t="s">
        <v>235</v>
      </c>
      <c r="K112" s="103">
        <v>2</v>
      </c>
      <c r="L112" s="261"/>
      <c r="M112" s="257"/>
      <c r="N112" s="261">
        <f>ROUND($L$112*$K$112,2)</f>
        <v>0</v>
      </c>
      <c r="O112" s="257"/>
      <c r="P112" s="257"/>
      <c r="Q112" s="257"/>
      <c r="R112" s="101" t="s">
        <v>147</v>
      </c>
      <c r="S112" s="17"/>
      <c r="T112" s="104"/>
      <c r="U112" s="105" t="s">
        <v>36</v>
      </c>
      <c r="X112" s="106">
        <v>0</v>
      </c>
      <c r="Y112" s="106">
        <f>$X$112*$K$112</f>
        <v>0</v>
      </c>
      <c r="Z112" s="106">
        <v>0</v>
      </c>
      <c r="AA112" s="107">
        <f>$Z$112*$K$112</f>
        <v>0</v>
      </c>
      <c r="AR112" s="68" t="s">
        <v>148</v>
      </c>
      <c r="AT112" s="68" t="s">
        <v>143</v>
      </c>
      <c r="AU112" s="68" t="s">
        <v>74</v>
      </c>
      <c r="AY112" s="68" t="s">
        <v>142</v>
      </c>
      <c r="BE112" s="108">
        <f>IF($U$112="základní",$N$112,0)</f>
        <v>0</v>
      </c>
      <c r="BF112" s="108">
        <f>IF($U$112="snížená",$N$112,0)</f>
        <v>0</v>
      </c>
      <c r="BG112" s="108">
        <f>IF($U$112="zákl. přenesená",$N$112,0)</f>
        <v>0</v>
      </c>
      <c r="BH112" s="108">
        <f>IF($U$112="sníž. přenesená",$N$112,0)</f>
        <v>0</v>
      </c>
      <c r="BI112" s="108">
        <f>IF($U$112="nulová",$N$112,0)</f>
        <v>0</v>
      </c>
      <c r="BJ112" s="68" t="s">
        <v>16</v>
      </c>
      <c r="BK112" s="108">
        <f>ROUND($L$112*$K$112,2)</f>
        <v>0</v>
      </c>
      <c r="BL112" s="68" t="s">
        <v>148</v>
      </c>
      <c r="BM112" s="68" t="s">
        <v>790</v>
      </c>
    </row>
    <row r="113" spans="2:65" s="6" customFormat="1" ht="63" customHeight="1">
      <c r="B113" s="17"/>
      <c r="C113" s="115" t="s">
        <v>464</v>
      </c>
      <c r="D113" s="115" t="s">
        <v>202</v>
      </c>
      <c r="E113" s="116" t="s">
        <v>791</v>
      </c>
      <c r="F113" s="254" t="s">
        <v>792</v>
      </c>
      <c r="G113" s="255"/>
      <c r="H113" s="255"/>
      <c r="I113" s="255"/>
      <c r="J113" s="115" t="s">
        <v>235</v>
      </c>
      <c r="K113" s="117">
        <v>1</v>
      </c>
      <c r="L113" s="256"/>
      <c r="M113" s="255"/>
      <c r="N113" s="256">
        <f>ROUND($L$113*$K$113,2)</f>
        <v>0</v>
      </c>
      <c r="O113" s="257"/>
      <c r="P113" s="257"/>
      <c r="Q113" s="257"/>
      <c r="R113" s="101"/>
      <c r="S113" s="17"/>
      <c r="T113" s="104"/>
      <c r="U113" s="105" t="s">
        <v>36</v>
      </c>
      <c r="X113" s="106">
        <v>0.035</v>
      </c>
      <c r="Y113" s="106">
        <f>$X$113*$K$113</f>
        <v>0.035</v>
      </c>
      <c r="Z113" s="106">
        <v>0</v>
      </c>
      <c r="AA113" s="107">
        <f>$Z$113*$K$113</f>
        <v>0</v>
      </c>
      <c r="AR113" s="68" t="s">
        <v>205</v>
      </c>
      <c r="AT113" s="68" t="s">
        <v>202</v>
      </c>
      <c r="AU113" s="68" t="s">
        <v>74</v>
      </c>
      <c r="AY113" s="68" t="s">
        <v>142</v>
      </c>
      <c r="BE113" s="108">
        <f>IF($U$113="základní",$N$113,0)</f>
        <v>0</v>
      </c>
      <c r="BF113" s="108">
        <f>IF($U$113="snížená",$N$113,0)</f>
        <v>0</v>
      </c>
      <c r="BG113" s="108">
        <f>IF($U$113="zákl. přenesená",$N$113,0)</f>
        <v>0</v>
      </c>
      <c r="BH113" s="108">
        <f>IF($U$113="sníž. přenesená",$N$113,0)</f>
        <v>0</v>
      </c>
      <c r="BI113" s="108">
        <f>IF($U$113="nulová",$N$113,0)</f>
        <v>0</v>
      </c>
      <c r="BJ113" s="68" t="s">
        <v>16</v>
      </c>
      <c r="BK113" s="108">
        <f>ROUND($L$113*$K$113,2)</f>
        <v>0</v>
      </c>
      <c r="BL113" s="68" t="s">
        <v>148</v>
      </c>
      <c r="BM113" s="68" t="s">
        <v>793</v>
      </c>
    </row>
    <row r="114" spans="2:65" s="6" customFormat="1" ht="51" customHeight="1">
      <c r="B114" s="17"/>
      <c r="C114" s="115" t="s">
        <v>342</v>
      </c>
      <c r="D114" s="115" t="s">
        <v>202</v>
      </c>
      <c r="E114" s="116" t="s">
        <v>794</v>
      </c>
      <c r="F114" s="254" t="s">
        <v>795</v>
      </c>
      <c r="G114" s="255"/>
      <c r="H114" s="255"/>
      <c r="I114" s="255"/>
      <c r="J114" s="115" t="s">
        <v>235</v>
      </c>
      <c r="K114" s="117">
        <v>1</v>
      </c>
      <c r="L114" s="256"/>
      <c r="M114" s="255"/>
      <c r="N114" s="256">
        <f>ROUND($L$114*$K$114,2)</f>
        <v>0</v>
      </c>
      <c r="O114" s="257"/>
      <c r="P114" s="257"/>
      <c r="Q114" s="257"/>
      <c r="R114" s="101"/>
      <c r="S114" s="17"/>
      <c r="T114" s="104"/>
      <c r="U114" s="105" t="s">
        <v>36</v>
      </c>
      <c r="X114" s="106">
        <v>0.12</v>
      </c>
      <c r="Y114" s="106">
        <f>$X$114*$K$114</f>
        <v>0.12</v>
      </c>
      <c r="Z114" s="106">
        <v>0</v>
      </c>
      <c r="AA114" s="107">
        <f>$Z$114*$K$114</f>
        <v>0</v>
      </c>
      <c r="AR114" s="68" t="s">
        <v>205</v>
      </c>
      <c r="AT114" s="68" t="s">
        <v>202</v>
      </c>
      <c r="AU114" s="68" t="s">
        <v>74</v>
      </c>
      <c r="AY114" s="68" t="s">
        <v>142</v>
      </c>
      <c r="BE114" s="108">
        <f>IF($U$114="základní",$N$114,0)</f>
        <v>0</v>
      </c>
      <c r="BF114" s="108">
        <f>IF($U$114="snížená",$N$114,0)</f>
        <v>0</v>
      </c>
      <c r="BG114" s="108">
        <f>IF($U$114="zákl. přenesená",$N$114,0)</f>
        <v>0</v>
      </c>
      <c r="BH114" s="108">
        <f>IF($U$114="sníž. přenesená",$N$114,0)</f>
        <v>0</v>
      </c>
      <c r="BI114" s="108">
        <f>IF($U$114="nulová",$N$114,0)</f>
        <v>0</v>
      </c>
      <c r="BJ114" s="68" t="s">
        <v>16</v>
      </c>
      <c r="BK114" s="108">
        <f>ROUND($L$114*$K$114,2)</f>
        <v>0</v>
      </c>
      <c r="BL114" s="68" t="s">
        <v>148</v>
      </c>
      <c r="BM114" s="68" t="s">
        <v>796</v>
      </c>
    </row>
    <row r="115" spans="2:65" s="6" customFormat="1" ht="15.75" customHeight="1">
      <c r="B115" s="17"/>
      <c r="C115" s="102" t="s">
        <v>367</v>
      </c>
      <c r="D115" s="102" t="s">
        <v>143</v>
      </c>
      <c r="E115" s="100" t="s">
        <v>797</v>
      </c>
      <c r="F115" s="260" t="s">
        <v>798</v>
      </c>
      <c r="G115" s="257"/>
      <c r="H115" s="257"/>
      <c r="I115" s="257"/>
      <c r="J115" s="102" t="s">
        <v>235</v>
      </c>
      <c r="K115" s="103">
        <v>2</v>
      </c>
      <c r="L115" s="261"/>
      <c r="M115" s="257"/>
      <c r="N115" s="261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05" t="s">
        <v>36</v>
      </c>
      <c r="X115" s="106">
        <v>0.3351</v>
      </c>
      <c r="Y115" s="106">
        <f>$X$115*$K$115</f>
        <v>0.6702</v>
      </c>
      <c r="Z115" s="106">
        <v>0</v>
      </c>
      <c r="AA115" s="107">
        <f>$Z$115*$K$115</f>
        <v>0</v>
      </c>
      <c r="AR115" s="68" t="s">
        <v>148</v>
      </c>
      <c r="AT115" s="68" t="s">
        <v>143</v>
      </c>
      <c r="AU115" s="68" t="s">
        <v>74</v>
      </c>
      <c r="AY115" s="68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148</v>
      </c>
      <c r="BM115" s="68" t="s">
        <v>799</v>
      </c>
    </row>
    <row r="116" spans="2:65" s="6" customFormat="1" ht="63" customHeight="1">
      <c r="B116" s="17"/>
      <c r="C116" s="115" t="s">
        <v>372</v>
      </c>
      <c r="D116" s="115" t="s">
        <v>202</v>
      </c>
      <c r="E116" s="116" t="s">
        <v>800</v>
      </c>
      <c r="F116" s="254" t="s">
        <v>801</v>
      </c>
      <c r="G116" s="255"/>
      <c r="H116" s="255"/>
      <c r="I116" s="255"/>
      <c r="J116" s="115" t="s">
        <v>235</v>
      </c>
      <c r="K116" s="117">
        <v>2</v>
      </c>
      <c r="L116" s="256"/>
      <c r="M116" s="255"/>
      <c r="N116" s="256">
        <f>ROUND($L$116*$K$116,2)</f>
        <v>0</v>
      </c>
      <c r="O116" s="257"/>
      <c r="P116" s="257"/>
      <c r="Q116" s="257"/>
      <c r="R116" s="101"/>
      <c r="S116" s="17"/>
      <c r="T116" s="104"/>
      <c r="U116" s="105" t="s">
        <v>36</v>
      </c>
      <c r="X116" s="106">
        <v>0.083</v>
      </c>
      <c r="Y116" s="106">
        <f>$X$116*$K$116</f>
        <v>0.166</v>
      </c>
      <c r="Z116" s="106">
        <v>0</v>
      </c>
      <c r="AA116" s="107">
        <f>$Z$116*$K$116</f>
        <v>0</v>
      </c>
      <c r="AR116" s="68" t="s">
        <v>205</v>
      </c>
      <c r="AT116" s="68" t="s">
        <v>202</v>
      </c>
      <c r="AU116" s="68" t="s">
        <v>74</v>
      </c>
      <c r="AY116" s="68" t="s">
        <v>142</v>
      </c>
      <c r="BE116" s="108">
        <f>IF($U$116="základní",$N$116,0)</f>
        <v>0</v>
      </c>
      <c r="BF116" s="108">
        <f>IF($U$116="snížená",$N$116,0)</f>
        <v>0</v>
      </c>
      <c r="BG116" s="108">
        <f>IF($U$116="zákl. přenesená",$N$116,0)</f>
        <v>0</v>
      </c>
      <c r="BH116" s="108">
        <f>IF($U$116="sníž. přenesená",$N$116,0)</f>
        <v>0</v>
      </c>
      <c r="BI116" s="108">
        <f>IF($U$116="nulová",$N$116,0)</f>
        <v>0</v>
      </c>
      <c r="BJ116" s="68" t="s">
        <v>16</v>
      </c>
      <c r="BK116" s="108">
        <f>ROUND($L$116*$K$116,2)</f>
        <v>0</v>
      </c>
      <c r="BL116" s="68" t="s">
        <v>148</v>
      </c>
      <c r="BM116" s="68" t="s">
        <v>802</v>
      </c>
    </row>
    <row r="117" spans="2:65" s="6" customFormat="1" ht="27" customHeight="1">
      <c r="B117" s="17"/>
      <c r="C117" s="102" t="s">
        <v>514</v>
      </c>
      <c r="D117" s="102" t="s">
        <v>143</v>
      </c>
      <c r="E117" s="100" t="s">
        <v>803</v>
      </c>
      <c r="F117" s="260" t="s">
        <v>804</v>
      </c>
      <c r="G117" s="257"/>
      <c r="H117" s="257"/>
      <c r="I117" s="257"/>
      <c r="J117" s="102" t="s">
        <v>235</v>
      </c>
      <c r="K117" s="103">
        <v>10</v>
      </c>
      <c r="L117" s="261"/>
      <c r="M117" s="257"/>
      <c r="N117" s="261">
        <f>ROUND($L$117*$K$117,2)</f>
        <v>0</v>
      </c>
      <c r="O117" s="257"/>
      <c r="P117" s="257"/>
      <c r="Q117" s="257"/>
      <c r="R117" s="101" t="s">
        <v>147</v>
      </c>
      <c r="S117" s="17"/>
      <c r="T117" s="104"/>
      <c r="U117" s="105" t="s">
        <v>36</v>
      </c>
      <c r="X117" s="106">
        <v>0.39332</v>
      </c>
      <c r="Y117" s="106">
        <f>$X$117*$K$117</f>
        <v>3.9332000000000003</v>
      </c>
      <c r="Z117" s="106">
        <v>0</v>
      </c>
      <c r="AA117" s="107">
        <f>$Z$117*$K$117</f>
        <v>0</v>
      </c>
      <c r="AR117" s="68" t="s">
        <v>148</v>
      </c>
      <c r="AT117" s="68" t="s">
        <v>143</v>
      </c>
      <c r="AU117" s="68" t="s">
        <v>74</v>
      </c>
      <c r="AY117" s="68" t="s">
        <v>142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16</v>
      </c>
      <c r="BK117" s="108">
        <f>ROUND($L$117*$K$117,2)</f>
        <v>0</v>
      </c>
      <c r="BL117" s="68" t="s">
        <v>148</v>
      </c>
      <c r="BM117" s="68" t="s">
        <v>805</v>
      </c>
    </row>
    <row r="118" spans="2:65" s="6" customFormat="1" ht="39" customHeight="1">
      <c r="B118" s="17"/>
      <c r="C118" s="115" t="s">
        <v>362</v>
      </c>
      <c r="D118" s="115" t="s">
        <v>202</v>
      </c>
      <c r="E118" s="116" t="s">
        <v>806</v>
      </c>
      <c r="F118" s="254" t="s">
        <v>807</v>
      </c>
      <c r="G118" s="255"/>
      <c r="H118" s="255"/>
      <c r="I118" s="255"/>
      <c r="J118" s="115" t="s">
        <v>235</v>
      </c>
      <c r="K118" s="117">
        <v>10</v>
      </c>
      <c r="L118" s="256"/>
      <c r="M118" s="255"/>
      <c r="N118" s="256">
        <f>ROUND($L$118*$K$118,2)</f>
        <v>0</v>
      </c>
      <c r="O118" s="257"/>
      <c r="P118" s="257"/>
      <c r="Q118" s="257"/>
      <c r="R118" s="101"/>
      <c r="S118" s="17"/>
      <c r="T118" s="104"/>
      <c r="U118" s="105" t="s">
        <v>36</v>
      </c>
      <c r="X118" s="106">
        <v>0.023</v>
      </c>
      <c r="Y118" s="106">
        <f>$X$118*$K$118</f>
        <v>0.22999999999999998</v>
      </c>
      <c r="Z118" s="106">
        <v>0</v>
      </c>
      <c r="AA118" s="107">
        <f>$Z$118*$K$118</f>
        <v>0</v>
      </c>
      <c r="AR118" s="68" t="s">
        <v>205</v>
      </c>
      <c r="AT118" s="68" t="s">
        <v>202</v>
      </c>
      <c r="AU118" s="68" t="s">
        <v>74</v>
      </c>
      <c r="AY118" s="68" t="s">
        <v>142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8" t="s">
        <v>16</v>
      </c>
      <c r="BK118" s="108">
        <f>ROUND($L$118*$K$118,2)</f>
        <v>0</v>
      </c>
      <c r="BL118" s="68" t="s">
        <v>148</v>
      </c>
      <c r="BM118" s="68" t="s">
        <v>808</v>
      </c>
    </row>
    <row r="119" spans="2:65" s="6" customFormat="1" ht="27" customHeight="1">
      <c r="B119" s="17"/>
      <c r="C119" s="102" t="s">
        <v>148</v>
      </c>
      <c r="D119" s="102" t="s">
        <v>143</v>
      </c>
      <c r="E119" s="100" t="s">
        <v>809</v>
      </c>
      <c r="F119" s="260" t="s">
        <v>810</v>
      </c>
      <c r="G119" s="257"/>
      <c r="H119" s="257"/>
      <c r="I119" s="257"/>
      <c r="J119" s="102" t="s">
        <v>146</v>
      </c>
      <c r="K119" s="103">
        <v>116</v>
      </c>
      <c r="L119" s="261"/>
      <c r="M119" s="257"/>
      <c r="N119" s="261">
        <f>ROUND($L$119*$K$119,2)</f>
        <v>0</v>
      </c>
      <c r="O119" s="257"/>
      <c r="P119" s="257"/>
      <c r="Q119" s="257"/>
      <c r="R119" s="101"/>
      <c r="S119" s="17"/>
      <c r="T119" s="104"/>
      <c r="U119" s="105" t="s">
        <v>36</v>
      </c>
      <c r="X119" s="106">
        <v>0.60023</v>
      </c>
      <c r="Y119" s="106">
        <f>$X$119*$K$119</f>
        <v>69.62668000000001</v>
      </c>
      <c r="Z119" s="106">
        <v>0</v>
      </c>
      <c r="AA119" s="107">
        <f>$Z$119*$K$119</f>
        <v>0</v>
      </c>
      <c r="AR119" s="68" t="s">
        <v>148</v>
      </c>
      <c r="AT119" s="68" t="s">
        <v>143</v>
      </c>
      <c r="AU119" s="68" t="s">
        <v>74</v>
      </c>
      <c r="AY119" s="68" t="s">
        <v>142</v>
      </c>
      <c r="BE119" s="108">
        <f>IF($U$119="základní",$N$119,0)</f>
        <v>0</v>
      </c>
      <c r="BF119" s="108">
        <f>IF($U$119="snížená",$N$119,0)</f>
        <v>0</v>
      </c>
      <c r="BG119" s="108">
        <f>IF($U$119="zákl. přenesená",$N$119,0)</f>
        <v>0</v>
      </c>
      <c r="BH119" s="108">
        <f>IF($U$119="sníž. přenesená",$N$119,0)</f>
        <v>0</v>
      </c>
      <c r="BI119" s="108">
        <f>IF($U$119="nulová",$N$119,0)</f>
        <v>0</v>
      </c>
      <c r="BJ119" s="68" t="s">
        <v>16</v>
      </c>
      <c r="BK119" s="108">
        <f>ROUND($L$119*$K$119,2)</f>
        <v>0</v>
      </c>
      <c r="BL119" s="68" t="s">
        <v>148</v>
      </c>
      <c r="BM119" s="68" t="s">
        <v>811</v>
      </c>
    </row>
    <row r="120" spans="2:65" s="6" customFormat="1" ht="27" customHeight="1">
      <c r="B120" s="17"/>
      <c r="C120" s="102" t="s">
        <v>291</v>
      </c>
      <c r="D120" s="102" t="s">
        <v>143</v>
      </c>
      <c r="E120" s="100" t="s">
        <v>812</v>
      </c>
      <c r="F120" s="260" t="s">
        <v>813</v>
      </c>
      <c r="G120" s="257"/>
      <c r="H120" s="257"/>
      <c r="I120" s="257"/>
      <c r="J120" s="102" t="s">
        <v>235</v>
      </c>
      <c r="K120" s="103">
        <v>6</v>
      </c>
      <c r="L120" s="261"/>
      <c r="M120" s="257"/>
      <c r="N120" s="261">
        <f>ROUND($L$120*$K$120,2)</f>
        <v>0</v>
      </c>
      <c r="O120" s="257"/>
      <c r="P120" s="257"/>
      <c r="Q120" s="257"/>
      <c r="R120" s="101" t="s">
        <v>147</v>
      </c>
      <c r="S120" s="17"/>
      <c r="T120" s="104"/>
      <c r="U120" s="105" t="s">
        <v>36</v>
      </c>
      <c r="X120" s="106">
        <v>0.00112</v>
      </c>
      <c r="Y120" s="106">
        <f>$X$120*$K$120</f>
        <v>0.006719999999999999</v>
      </c>
      <c r="Z120" s="106">
        <v>0</v>
      </c>
      <c r="AA120" s="107">
        <f>$Z$120*$K$120</f>
        <v>0</v>
      </c>
      <c r="AR120" s="68" t="s">
        <v>148</v>
      </c>
      <c r="AT120" s="68" t="s">
        <v>143</v>
      </c>
      <c r="AU120" s="68" t="s">
        <v>74</v>
      </c>
      <c r="AY120" s="68" t="s">
        <v>142</v>
      </c>
      <c r="BE120" s="108">
        <f>IF($U$120="základní",$N$120,0)</f>
        <v>0</v>
      </c>
      <c r="BF120" s="108">
        <f>IF($U$120="snížená",$N$120,0)</f>
        <v>0</v>
      </c>
      <c r="BG120" s="108">
        <f>IF($U$120="zákl. přenesená",$N$120,0)</f>
        <v>0</v>
      </c>
      <c r="BH120" s="108">
        <f>IF($U$120="sníž. přenesená",$N$120,0)</f>
        <v>0</v>
      </c>
      <c r="BI120" s="108">
        <f>IF($U$120="nulová",$N$120,0)</f>
        <v>0</v>
      </c>
      <c r="BJ120" s="68" t="s">
        <v>16</v>
      </c>
      <c r="BK120" s="108">
        <f>ROUND($L$120*$K$120,2)</f>
        <v>0</v>
      </c>
      <c r="BL120" s="68" t="s">
        <v>148</v>
      </c>
      <c r="BM120" s="68" t="s">
        <v>814</v>
      </c>
    </row>
    <row r="121" spans="2:65" s="6" customFormat="1" ht="51" customHeight="1">
      <c r="B121" s="17"/>
      <c r="C121" s="115" t="s">
        <v>8</v>
      </c>
      <c r="D121" s="115" t="s">
        <v>202</v>
      </c>
      <c r="E121" s="116" t="s">
        <v>815</v>
      </c>
      <c r="F121" s="254" t="s">
        <v>816</v>
      </c>
      <c r="G121" s="255"/>
      <c r="H121" s="255"/>
      <c r="I121" s="255"/>
      <c r="J121" s="115" t="s">
        <v>235</v>
      </c>
      <c r="K121" s="117">
        <v>6</v>
      </c>
      <c r="L121" s="256"/>
      <c r="M121" s="255"/>
      <c r="N121" s="256">
        <f>ROUND($L$121*$K$121,2)</f>
        <v>0</v>
      </c>
      <c r="O121" s="257"/>
      <c r="P121" s="257"/>
      <c r="Q121" s="257"/>
      <c r="R121" s="101" t="s">
        <v>147</v>
      </c>
      <c r="S121" s="17"/>
      <c r="T121" s="104"/>
      <c r="U121" s="105" t="s">
        <v>36</v>
      </c>
      <c r="X121" s="106">
        <v>0.0145</v>
      </c>
      <c r="Y121" s="106">
        <f>$X$121*$K$121</f>
        <v>0.08700000000000001</v>
      </c>
      <c r="Z121" s="106">
        <v>0</v>
      </c>
      <c r="AA121" s="107">
        <f>$Z$121*$K$121</f>
        <v>0</v>
      </c>
      <c r="AR121" s="68" t="s">
        <v>205</v>
      </c>
      <c r="AT121" s="68" t="s">
        <v>202</v>
      </c>
      <c r="AU121" s="68" t="s">
        <v>74</v>
      </c>
      <c r="AY121" s="68" t="s">
        <v>142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16</v>
      </c>
      <c r="BK121" s="108">
        <f>ROUND($L$121*$K$121,2)</f>
        <v>0</v>
      </c>
      <c r="BL121" s="68" t="s">
        <v>148</v>
      </c>
      <c r="BM121" s="68" t="s">
        <v>817</v>
      </c>
    </row>
    <row r="122" spans="2:65" s="6" customFormat="1" ht="27" customHeight="1">
      <c r="B122" s="17"/>
      <c r="C122" s="102" t="s">
        <v>281</v>
      </c>
      <c r="D122" s="102" t="s">
        <v>143</v>
      </c>
      <c r="E122" s="100" t="s">
        <v>818</v>
      </c>
      <c r="F122" s="260" t="s">
        <v>819</v>
      </c>
      <c r="G122" s="257"/>
      <c r="H122" s="257"/>
      <c r="I122" s="257"/>
      <c r="J122" s="102" t="s">
        <v>235</v>
      </c>
      <c r="K122" s="103">
        <v>2</v>
      </c>
      <c r="L122" s="261"/>
      <c r="M122" s="257"/>
      <c r="N122" s="261">
        <f>ROUND($L$122*$K$122,2)</f>
        <v>0</v>
      </c>
      <c r="O122" s="257"/>
      <c r="P122" s="257"/>
      <c r="Q122" s="257"/>
      <c r="R122" s="101" t="s">
        <v>147</v>
      </c>
      <c r="S122" s="17"/>
      <c r="T122" s="104"/>
      <c r="U122" s="105" t="s">
        <v>36</v>
      </c>
      <c r="X122" s="106">
        <v>0</v>
      </c>
      <c r="Y122" s="106">
        <f>$X$122*$K$122</f>
        <v>0</v>
      </c>
      <c r="Z122" s="106">
        <v>0</v>
      </c>
      <c r="AA122" s="107">
        <f>$Z$122*$K$122</f>
        <v>0</v>
      </c>
      <c r="AR122" s="68" t="s">
        <v>148</v>
      </c>
      <c r="AT122" s="68" t="s">
        <v>143</v>
      </c>
      <c r="AU122" s="68" t="s">
        <v>74</v>
      </c>
      <c r="AY122" s="68" t="s">
        <v>142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16</v>
      </c>
      <c r="BK122" s="108">
        <f>ROUND($L$122*$K$122,2)</f>
        <v>0</v>
      </c>
      <c r="BL122" s="68" t="s">
        <v>148</v>
      </c>
      <c r="BM122" s="68" t="s">
        <v>820</v>
      </c>
    </row>
    <row r="123" spans="2:65" s="6" customFormat="1" ht="51" customHeight="1">
      <c r="B123" s="17"/>
      <c r="C123" s="115" t="s">
        <v>217</v>
      </c>
      <c r="D123" s="115" t="s">
        <v>202</v>
      </c>
      <c r="E123" s="116" t="s">
        <v>821</v>
      </c>
      <c r="F123" s="254" t="s">
        <v>822</v>
      </c>
      <c r="G123" s="255"/>
      <c r="H123" s="255"/>
      <c r="I123" s="255"/>
      <c r="J123" s="115" t="s">
        <v>235</v>
      </c>
      <c r="K123" s="117">
        <v>2</v>
      </c>
      <c r="L123" s="256"/>
      <c r="M123" s="255"/>
      <c r="N123" s="256">
        <f>ROUND($L$123*$K$123,2)</f>
        <v>0</v>
      </c>
      <c r="O123" s="257"/>
      <c r="P123" s="257"/>
      <c r="Q123" s="257"/>
      <c r="R123" s="101"/>
      <c r="S123" s="17"/>
      <c r="T123" s="104"/>
      <c r="U123" s="105" t="s">
        <v>36</v>
      </c>
      <c r="X123" s="106">
        <v>0.345</v>
      </c>
      <c r="Y123" s="106">
        <f>$X$123*$K$123</f>
        <v>0.69</v>
      </c>
      <c r="Z123" s="106">
        <v>0</v>
      </c>
      <c r="AA123" s="107">
        <f>$Z$123*$K$123</f>
        <v>0</v>
      </c>
      <c r="AR123" s="68" t="s">
        <v>205</v>
      </c>
      <c r="AT123" s="68" t="s">
        <v>202</v>
      </c>
      <c r="AU123" s="68" t="s">
        <v>74</v>
      </c>
      <c r="AY123" s="68" t="s">
        <v>142</v>
      </c>
      <c r="BE123" s="108">
        <f>IF($U$123="základní",$N$123,0)</f>
        <v>0</v>
      </c>
      <c r="BF123" s="108">
        <f>IF($U$123="snížená",$N$123,0)</f>
        <v>0</v>
      </c>
      <c r="BG123" s="108">
        <f>IF($U$123="zákl. přenesená",$N$123,0)</f>
        <v>0</v>
      </c>
      <c r="BH123" s="108">
        <f>IF($U$123="sníž. přenesená",$N$123,0)</f>
        <v>0</v>
      </c>
      <c r="BI123" s="108">
        <f>IF($U$123="nulová",$N$123,0)</f>
        <v>0</v>
      </c>
      <c r="BJ123" s="68" t="s">
        <v>16</v>
      </c>
      <c r="BK123" s="108">
        <f>ROUND($L$123*$K$123,2)</f>
        <v>0</v>
      </c>
      <c r="BL123" s="68" t="s">
        <v>148</v>
      </c>
      <c r="BM123" s="68" t="s">
        <v>823</v>
      </c>
    </row>
    <row r="124" spans="2:65" s="6" customFormat="1" ht="27" customHeight="1">
      <c r="B124" s="17"/>
      <c r="C124" s="102" t="s">
        <v>213</v>
      </c>
      <c r="D124" s="102" t="s">
        <v>143</v>
      </c>
      <c r="E124" s="100" t="s">
        <v>824</v>
      </c>
      <c r="F124" s="260" t="s">
        <v>825</v>
      </c>
      <c r="G124" s="257"/>
      <c r="H124" s="257"/>
      <c r="I124" s="257"/>
      <c r="J124" s="102" t="s">
        <v>235</v>
      </c>
      <c r="K124" s="103">
        <v>4</v>
      </c>
      <c r="L124" s="261"/>
      <c r="M124" s="257"/>
      <c r="N124" s="261">
        <f>ROUND($L$124*$K$124,2)</f>
        <v>0</v>
      </c>
      <c r="O124" s="257"/>
      <c r="P124" s="257"/>
      <c r="Q124" s="257"/>
      <c r="R124" s="101" t="s">
        <v>147</v>
      </c>
      <c r="S124" s="17"/>
      <c r="T124" s="104"/>
      <c r="U124" s="105" t="s">
        <v>36</v>
      </c>
      <c r="X124" s="106">
        <v>0.00116</v>
      </c>
      <c r="Y124" s="106">
        <f>$X$124*$K$124</f>
        <v>0.00464</v>
      </c>
      <c r="Z124" s="106">
        <v>0</v>
      </c>
      <c r="AA124" s="107">
        <f>$Z$124*$K$124</f>
        <v>0</v>
      </c>
      <c r="AR124" s="68" t="s">
        <v>148</v>
      </c>
      <c r="AT124" s="68" t="s">
        <v>143</v>
      </c>
      <c r="AU124" s="68" t="s">
        <v>74</v>
      </c>
      <c r="AY124" s="68" t="s">
        <v>142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8" t="s">
        <v>16</v>
      </c>
      <c r="BK124" s="108">
        <f>ROUND($L$124*$K$124,2)</f>
        <v>0</v>
      </c>
      <c r="BL124" s="68" t="s">
        <v>148</v>
      </c>
      <c r="BM124" s="68" t="s">
        <v>826</v>
      </c>
    </row>
    <row r="125" spans="2:47" s="6" customFormat="1" ht="27" customHeight="1">
      <c r="B125" s="17"/>
      <c r="F125" s="252" t="s">
        <v>827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17"/>
      <c r="T125" s="41"/>
      <c r="AA125" s="42"/>
      <c r="AT125" s="6" t="s">
        <v>271</v>
      </c>
      <c r="AU125" s="6" t="s">
        <v>74</v>
      </c>
    </row>
    <row r="126" spans="2:65" s="6" customFormat="1" ht="39" customHeight="1">
      <c r="B126" s="17"/>
      <c r="C126" s="123" t="s">
        <v>738</v>
      </c>
      <c r="D126" s="123" t="s">
        <v>202</v>
      </c>
      <c r="E126" s="116" t="s">
        <v>828</v>
      </c>
      <c r="F126" s="254" t="s">
        <v>829</v>
      </c>
      <c r="G126" s="255"/>
      <c r="H126" s="255"/>
      <c r="I126" s="255"/>
      <c r="J126" s="115" t="s">
        <v>235</v>
      </c>
      <c r="K126" s="117">
        <v>3</v>
      </c>
      <c r="L126" s="256"/>
      <c r="M126" s="255"/>
      <c r="N126" s="256">
        <f>ROUND($L$126*$K$126,2)</f>
        <v>0</v>
      </c>
      <c r="O126" s="257"/>
      <c r="P126" s="257"/>
      <c r="Q126" s="257"/>
      <c r="R126" s="101" t="s">
        <v>147</v>
      </c>
      <c r="S126" s="17"/>
      <c r="T126" s="104"/>
      <c r="U126" s="105" t="s">
        <v>36</v>
      </c>
      <c r="X126" s="106">
        <v>0.07</v>
      </c>
      <c r="Y126" s="106">
        <f>$X$126*$K$126</f>
        <v>0.21000000000000002</v>
      </c>
      <c r="Z126" s="106">
        <v>0</v>
      </c>
      <c r="AA126" s="107">
        <f>$Z$126*$K$126</f>
        <v>0</v>
      </c>
      <c r="AR126" s="68" t="s">
        <v>205</v>
      </c>
      <c r="AT126" s="68" t="s">
        <v>202</v>
      </c>
      <c r="AU126" s="68" t="s">
        <v>74</v>
      </c>
      <c r="AY126" s="6" t="s">
        <v>142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8" t="s">
        <v>16</v>
      </c>
      <c r="BK126" s="108">
        <f>ROUND($L$126*$K$126,2)</f>
        <v>0</v>
      </c>
      <c r="BL126" s="68" t="s">
        <v>148</v>
      </c>
      <c r="BM126" s="68" t="s">
        <v>830</v>
      </c>
    </row>
    <row r="127" spans="2:47" s="6" customFormat="1" ht="27" customHeight="1">
      <c r="B127" s="17"/>
      <c r="F127" s="252" t="s">
        <v>831</v>
      </c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17"/>
      <c r="T127" s="41"/>
      <c r="AA127" s="42"/>
      <c r="AT127" s="6" t="s">
        <v>271</v>
      </c>
      <c r="AU127" s="6" t="s">
        <v>74</v>
      </c>
    </row>
    <row r="128" spans="2:65" s="6" customFormat="1" ht="27" customHeight="1">
      <c r="B128" s="17"/>
      <c r="C128" s="99" t="s">
        <v>527</v>
      </c>
      <c r="D128" s="99" t="s">
        <v>143</v>
      </c>
      <c r="E128" s="100" t="s">
        <v>832</v>
      </c>
      <c r="F128" s="260" t="s">
        <v>833</v>
      </c>
      <c r="G128" s="257"/>
      <c r="H128" s="257"/>
      <c r="I128" s="257"/>
      <c r="J128" s="102" t="s">
        <v>235</v>
      </c>
      <c r="K128" s="103">
        <v>1</v>
      </c>
      <c r="L128" s="261"/>
      <c r="M128" s="257"/>
      <c r="N128" s="261">
        <f>ROUND($L$128*$K$128,2)</f>
        <v>0</v>
      </c>
      <c r="O128" s="257"/>
      <c r="P128" s="257"/>
      <c r="Q128" s="257"/>
      <c r="R128" s="101" t="s">
        <v>147</v>
      </c>
      <c r="S128" s="17"/>
      <c r="T128" s="104"/>
      <c r="U128" s="105" t="s">
        <v>36</v>
      </c>
      <c r="X128" s="106">
        <v>0</v>
      </c>
      <c r="Y128" s="106">
        <f>$X$128*$K$128</f>
        <v>0</v>
      </c>
      <c r="Z128" s="106">
        <v>0.075</v>
      </c>
      <c r="AA128" s="107">
        <f>$Z$128*$K$128</f>
        <v>0.075</v>
      </c>
      <c r="AR128" s="68" t="s">
        <v>148</v>
      </c>
      <c r="AT128" s="68" t="s">
        <v>143</v>
      </c>
      <c r="AU128" s="68" t="s">
        <v>74</v>
      </c>
      <c r="AY128" s="6" t="s">
        <v>142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16</v>
      </c>
      <c r="BK128" s="108">
        <f>ROUND($L$128*$K$128,2)</f>
        <v>0</v>
      </c>
      <c r="BL128" s="68" t="s">
        <v>148</v>
      </c>
      <c r="BM128" s="68" t="s">
        <v>834</v>
      </c>
    </row>
    <row r="129" spans="2:65" s="6" customFormat="1" ht="27" customHeight="1">
      <c r="B129" s="17"/>
      <c r="C129" s="102" t="s">
        <v>177</v>
      </c>
      <c r="D129" s="102" t="s">
        <v>143</v>
      </c>
      <c r="E129" s="100" t="s">
        <v>835</v>
      </c>
      <c r="F129" s="260" t="s">
        <v>836</v>
      </c>
      <c r="G129" s="257"/>
      <c r="H129" s="257"/>
      <c r="I129" s="257"/>
      <c r="J129" s="102" t="s">
        <v>164</v>
      </c>
      <c r="K129" s="103">
        <v>9.573</v>
      </c>
      <c r="L129" s="261"/>
      <c r="M129" s="257"/>
      <c r="N129" s="261">
        <f>ROUND($L$129*$K$129,2)</f>
        <v>0</v>
      </c>
      <c r="O129" s="257"/>
      <c r="P129" s="257"/>
      <c r="Q129" s="257"/>
      <c r="R129" s="101" t="s">
        <v>147</v>
      </c>
      <c r="S129" s="17"/>
      <c r="T129" s="104"/>
      <c r="U129" s="105" t="s">
        <v>36</v>
      </c>
      <c r="X129" s="106">
        <v>0</v>
      </c>
      <c r="Y129" s="106">
        <f>$X$129*$K$129</f>
        <v>0</v>
      </c>
      <c r="Z129" s="106">
        <v>0.039</v>
      </c>
      <c r="AA129" s="107">
        <f>$Z$129*$K$129</f>
        <v>0.37334700000000004</v>
      </c>
      <c r="AR129" s="68" t="s">
        <v>148</v>
      </c>
      <c r="AT129" s="68" t="s">
        <v>143</v>
      </c>
      <c r="AU129" s="68" t="s">
        <v>74</v>
      </c>
      <c r="AY129" s="68" t="s">
        <v>142</v>
      </c>
      <c r="BE129" s="108">
        <f>IF($U$129="základní",$N$129,0)</f>
        <v>0</v>
      </c>
      <c r="BF129" s="108">
        <f>IF($U$129="snížená",$N$129,0)</f>
        <v>0</v>
      </c>
      <c r="BG129" s="108">
        <f>IF($U$129="zákl. přenesená",$N$129,0)</f>
        <v>0</v>
      </c>
      <c r="BH129" s="108">
        <f>IF($U$129="sníž. přenesená",$N$129,0)</f>
        <v>0</v>
      </c>
      <c r="BI129" s="108">
        <f>IF($U$129="nulová",$N$129,0)</f>
        <v>0</v>
      </c>
      <c r="BJ129" s="68" t="s">
        <v>16</v>
      </c>
      <c r="BK129" s="108">
        <f>ROUND($L$129*$K$129,2)</f>
        <v>0</v>
      </c>
      <c r="BL129" s="68" t="s">
        <v>148</v>
      </c>
      <c r="BM129" s="68" t="s">
        <v>837</v>
      </c>
    </row>
    <row r="130" spans="2:51" s="6" customFormat="1" ht="15.75" customHeight="1">
      <c r="B130" s="109"/>
      <c r="E130" s="110"/>
      <c r="F130" s="258" t="s">
        <v>838</v>
      </c>
      <c r="G130" s="259"/>
      <c r="H130" s="259"/>
      <c r="I130" s="259"/>
      <c r="K130" s="112">
        <v>9.573</v>
      </c>
      <c r="S130" s="109"/>
      <c r="T130" s="113"/>
      <c r="AA130" s="114"/>
      <c r="AT130" s="111" t="s">
        <v>160</v>
      </c>
      <c r="AU130" s="111" t="s">
        <v>74</v>
      </c>
      <c r="AV130" s="111" t="s">
        <v>74</v>
      </c>
      <c r="AW130" s="111" t="s">
        <v>113</v>
      </c>
      <c r="AX130" s="111" t="s">
        <v>16</v>
      </c>
      <c r="AY130" s="111" t="s">
        <v>142</v>
      </c>
    </row>
    <row r="131" spans="2:63" s="90" customFormat="1" ht="23.25" customHeight="1">
      <c r="B131" s="91"/>
      <c r="D131" s="98" t="s">
        <v>122</v>
      </c>
      <c r="N131" s="250">
        <f>$BK$131</f>
        <v>0</v>
      </c>
      <c r="O131" s="249"/>
      <c r="P131" s="249"/>
      <c r="Q131" s="249"/>
      <c r="S131" s="91"/>
      <c r="T131" s="94"/>
      <c r="W131" s="95">
        <f>SUM($W$132:$W$135)</f>
        <v>0</v>
      </c>
      <c r="Y131" s="95">
        <f>SUM($Y$132:$Y$135)</f>
        <v>0</v>
      </c>
      <c r="AA131" s="96">
        <f>SUM($AA$132:$AA$135)</f>
        <v>0</v>
      </c>
      <c r="AR131" s="93" t="s">
        <v>16</v>
      </c>
      <c r="AT131" s="93" t="s">
        <v>65</v>
      </c>
      <c r="AU131" s="93" t="s">
        <v>74</v>
      </c>
      <c r="AY131" s="93" t="s">
        <v>142</v>
      </c>
      <c r="BK131" s="97">
        <f>SUM($BK$132:$BK$135)</f>
        <v>0</v>
      </c>
    </row>
    <row r="132" spans="2:65" s="6" customFormat="1" ht="39" customHeight="1">
      <c r="B132" s="17"/>
      <c r="C132" s="99" t="s">
        <v>497</v>
      </c>
      <c r="D132" s="99" t="s">
        <v>143</v>
      </c>
      <c r="E132" s="100" t="s">
        <v>839</v>
      </c>
      <c r="F132" s="260" t="s">
        <v>840</v>
      </c>
      <c r="G132" s="257"/>
      <c r="H132" s="257"/>
      <c r="I132" s="257"/>
      <c r="J132" s="102" t="s">
        <v>194</v>
      </c>
      <c r="K132" s="103">
        <v>1</v>
      </c>
      <c r="L132" s="261"/>
      <c r="M132" s="257"/>
      <c r="N132" s="261">
        <f>ROUND($L$132*$K$132,2)</f>
        <v>0</v>
      </c>
      <c r="O132" s="257"/>
      <c r="P132" s="257"/>
      <c r="Q132" s="257"/>
      <c r="R132" s="101" t="s">
        <v>147</v>
      </c>
      <c r="S132" s="17"/>
      <c r="T132" s="104"/>
      <c r="U132" s="105" t="s">
        <v>36</v>
      </c>
      <c r="X132" s="106">
        <v>0</v>
      </c>
      <c r="Y132" s="106">
        <f>$X$132*$K$132</f>
        <v>0</v>
      </c>
      <c r="Z132" s="106">
        <v>0</v>
      </c>
      <c r="AA132" s="107">
        <f>$Z$132*$K$132</f>
        <v>0</v>
      </c>
      <c r="AR132" s="68" t="s">
        <v>148</v>
      </c>
      <c r="AT132" s="68" t="s">
        <v>143</v>
      </c>
      <c r="AU132" s="68" t="s">
        <v>154</v>
      </c>
      <c r="AY132" s="6" t="s">
        <v>142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8" t="s">
        <v>16</v>
      </c>
      <c r="BK132" s="108">
        <f>ROUND($L$132*$K$132,2)</f>
        <v>0</v>
      </c>
      <c r="BL132" s="68" t="s">
        <v>148</v>
      </c>
      <c r="BM132" s="68" t="s">
        <v>841</v>
      </c>
    </row>
    <row r="133" spans="2:65" s="6" customFormat="1" ht="51" customHeight="1">
      <c r="B133" s="17"/>
      <c r="C133" s="102" t="s">
        <v>467</v>
      </c>
      <c r="D133" s="102" t="s">
        <v>143</v>
      </c>
      <c r="E133" s="100" t="s">
        <v>842</v>
      </c>
      <c r="F133" s="260" t="s">
        <v>843</v>
      </c>
      <c r="G133" s="257"/>
      <c r="H133" s="257"/>
      <c r="I133" s="257"/>
      <c r="J133" s="102" t="s">
        <v>194</v>
      </c>
      <c r="K133" s="103">
        <v>1</v>
      </c>
      <c r="L133" s="261"/>
      <c r="M133" s="257"/>
      <c r="N133" s="261">
        <f>ROUND($L$133*$K$133,2)</f>
        <v>0</v>
      </c>
      <c r="O133" s="257"/>
      <c r="P133" s="257"/>
      <c r="Q133" s="257"/>
      <c r="R133" s="101" t="s">
        <v>147</v>
      </c>
      <c r="S133" s="17"/>
      <c r="T133" s="104"/>
      <c r="U133" s="105" t="s">
        <v>36</v>
      </c>
      <c r="X133" s="106">
        <v>0</v>
      </c>
      <c r="Y133" s="106">
        <f>$X$133*$K$133</f>
        <v>0</v>
      </c>
      <c r="Z133" s="106">
        <v>0</v>
      </c>
      <c r="AA133" s="107">
        <f>$Z$133*$K$133</f>
        <v>0</v>
      </c>
      <c r="AR133" s="68" t="s">
        <v>148</v>
      </c>
      <c r="AT133" s="68" t="s">
        <v>143</v>
      </c>
      <c r="AU133" s="68" t="s">
        <v>154</v>
      </c>
      <c r="AY133" s="68" t="s">
        <v>142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8" t="s">
        <v>16</v>
      </c>
      <c r="BK133" s="108">
        <f>ROUND($L$133*$K$133,2)</f>
        <v>0</v>
      </c>
      <c r="BL133" s="68" t="s">
        <v>148</v>
      </c>
      <c r="BM133" s="68" t="s">
        <v>844</v>
      </c>
    </row>
    <row r="134" spans="2:65" s="6" customFormat="1" ht="27" customHeight="1">
      <c r="B134" s="17"/>
      <c r="C134" s="102" t="s">
        <v>472</v>
      </c>
      <c r="D134" s="102" t="s">
        <v>143</v>
      </c>
      <c r="E134" s="100" t="s">
        <v>845</v>
      </c>
      <c r="F134" s="260" t="s">
        <v>846</v>
      </c>
      <c r="G134" s="257"/>
      <c r="H134" s="257"/>
      <c r="I134" s="257"/>
      <c r="J134" s="102" t="s">
        <v>194</v>
      </c>
      <c r="K134" s="103">
        <v>1</v>
      </c>
      <c r="L134" s="261"/>
      <c r="M134" s="257"/>
      <c r="N134" s="261">
        <f>ROUND($L$134*$K$134,2)</f>
        <v>0</v>
      </c>
      <c r="O134" s="257"/>
      <c r="P134" s="257"/>
      <c r="Q134" s="257"/>
      <c r="R134" s="101" t="s">
        <v>147</v>
      </c>
      <c r="S134" s="17"/>
      <c r="T134" s="104"/>
      <c r="U134" s="105" t="s">
        <v>36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8" t="s">
        <v>148</v>
      </c>
      <c r="AT134" s="68" t="s">
        <v>143</v>
      </c>
      <c r="AU134" s="68" t="s">
        <v>154</v>
      </c>
      <c r="AY134" s="68" t="s">
        <v>142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16</v>
      </c>
      <c r="BK134" s="108">
        <f>ROUND($L$134*$K$134,2)</f>
        <v>0</v>
      </c>
      <c r="BL134" s="68" t="s">
        <v>148</v>
      </c>
      <c r="BM134" s="68" t="s">
        <v>847</v>
      </c>
    </row>
    <row r="135" spans="2:65" s="6" customFormat="1" ht="27" customHeight="1">
      <c r="B135" s="17"/>
      <c r="C135" s="102" t="s">
        <v>332</v>
      </c>
      <c r="D135" s="102" t="s">
        <v>143</v>
      </c>
      <c r="E135" s="100" t="s">
        <v>848</v>
      </c>
      <c r="F135" s="260" t="s">
        <v>849</v>
      </c>
      <c r="G135" s="257"/>
      <c r="H135" s="257"/>
      <c r="I135" s="257"/>
      <c r="J135" s="102" t="s">
        <v>194</v>
      </c>
      <c r="K135" s="103">
        <v>99.818</v>
      </c>
      <c r="L135" s="261"/>
      <c r="M135" s="257"/>
      <c r="N135" s="261">
        <f>ROUND($L$135*$K$135,2)</f>
        <v>0</v>
      </c>
      <c r="O135" s="257"/>
      <c r="P135" s="257"/>
      <c r="Q135" s="257"/>
      <c r="R135" s="101" t="s">
        <v>147</v>
      </c>
      <c r="S135" s="17"/>
      <c r="T135" s="104"/>
      <c r="U135" s="105" t="s">
        <v>36</v>
      </c>
      <c r="X135" s="106">
        <v>0</v>
      </c>
      <c r="Y135" s="106">
        <f>$X$135*$K$135</f>
        <v>0</v>
      </c>
      <c r="Z135" s="106">
        <v>0</v>
      </c>
      <c r="AA135" s="107">
        <f>$Z$135*$K$135</f>
        <v>0</v>
      </c>
      <c r="AR135" s="68" t="s">
        <v>148</v>
      </c>
      <c r="AT135" s="68" t="s">
        <v>143</v>
      </c>
      <c r="AU135" s="68" t="s">
        <v>154</v>
      </c>
      <c r="AY135" s="68" t="s">
        <v>142</v>
      </c>
      <c r="BE135" s="108">
        <f>IF($U$135="základní",$N$135,0)</f>
        <v>0</v>
      </c>
      <c r="BF135" s="108">
        <f>IF($U$135="snížená",$N$135,0)</f>
        <v>0</v>
      </c>
      <c r="BG135" s="108">
        <f>IF($U$135="zákl. přenesená",$N$135,0)</f>
        <v>0</v>
      </c>
      <c r="BH135" s="108">
        <f>IF($U$135="sníž. přenesená",$N$135,0)</f>
        <v>0</v>
      </c>
      <c r="BI135" s="108">
        <f>IF($U$135="nulová",$N$135,0)</f>
        <v>0</v>
      </c>
      <c r="BJ135" s="68" t="s">
        <v>16</v>
      </c>
      <c r="BK135" s="108">
        <f>ROUND($L$135*$K$135,2)</f>
        <v>0</v>
      </c>
      <c r="BL135" s="68" t="s">
        <v>148</v>
      </c>
      <c r="BM135" s="68" t="s">
        <v>850</v>
      </c>
    </row>
    <row r="136" spans="2:63" s="90" customFormat="1" ht="37.5" customHeight="1">
      <c r="B136" s="91"/>
      <c r="D136" s="92" t="s">
        <v>123</v>
      </c>
      <c r="N136" s="248">
        <f>$BK$136</f>
        <v>0</v>
      </c>
      <c r="O136" s="249"/>
      <c r="P136" s="249"/>
      <c r="Q136" s="249"/>
      <c r="S136" s="91"/>
      <c r="T136" s="94"/>
      <c r="W136" s="95">
        <f>$W$137</f>
        <v>0</v>
      </c>
      <c r="Y136" s="95">
        <f>$Y$137</f>
        <v>1.3867</v>
      </c>
      <c r="AA136" s="96">
        <f>$AA$137</f>
        <v>0</v>
      </c>
      <c r="AR136" s="93" t="s">
        <v>74</v>
      </c>
      <c r="AT136" s="93" t="s">
        <v>65</v>
      </c>
      <c r="AU136" s="93" t="s">
        <v>66</v>
      </c>
      <c r="AY136" s="93" t="s">
        <v>142</v>
      </c>
      <c r="BK136" s="97">
        <f>$BK$137</f>
        <v>0</v>
      </c>
    </row>
    <row r="137" spans="2:63" s="90" customFormat="1" ht="21" customHeight="1">
      <c r="B137" s="91"/>
      <c r="D137" s="98" t="s">
        <v>746</v>
      </c>
      <c r="N137" s="250">
        <f>$BK$137</f>
        <v>0</v>
      </c>
      <c r="O137" s="249"/>
      <c r="P137" s="249"/>
      <c r="Q137" s="249"/>
      <c r="S137" s="91"/>
      <c r="T137" s="94"/>
      <c r="W137" s="95">
        <f>$W$138</f>
        <v>0</v>
      </c>
      <c r="Y137" s="95">
        <f>$Y$138</f>
        <v>1.3867</v>
      </c>
      <c r="AA137" s="96">
        <f>$AA$138</f>
        <v>0</v>
      </c>
      <c r="AR137" s="93" t="s">
        <v>74</v>
      </c>
      <c r="AT137" s="93" t="s">
        <v>65</v>
      </c>
      <c r="AU137" s="93" t="s">
        <v>16</v>
      </c>
      <c r="AY137" s="93" t="s">
        <v>142</v>
      </c>
      <c r="BK137" s="97">
        <f>$BK$138</f>
        <v>0</v>
      </c>
    </row>
    <row r="138" spans="2:65" s="6" customFormat="1" ht="15.75" customHeight="1">
      <c r="B138" s="17"/>
      <c r="C138" s="102" t="s">
        <v>390</v>
      </c>
      <c r="D138" s="102" t="s">
        <v>143</v>
      </c>
      <c r="E138" s="100" t="s">
        <v>851</v>
      </c>
      <c r="F138" s="260" t="s">
        <v>852</v>
      </c>
      <c r="G138" s="257"/>
      <c r="H138" s="257"/>
      <c r="I138" s="257"/>
      <c r="J138" s="102" t="s">
        <v>146</v>
      </c>
      <c r="K138" s="103">
        <v>98</v>
      </c>
      <c r="L138" s="261"/>
      <c r="M138" s="257"/>
      <c r="N138" s="261">
        <f>ROUND($L$138*$K$138,2)</f>
        <v>0</v>
      </c>
      <c r="O138" s="257"/>
      <c r="P138" s="257"/>
      <c r="Q138" s="257"/>
      <c r="R138" s="101" t="s">
        <v>147</v>
      </c>
      <c r="S138" s="17"/>
      <c r="T138" s="104"/>
      <c r="U138" s="135" t="s">
        <v>36</v>
      </c>
      <c r="V138" s="125"/>
      <c r="W138" s="125"/>
      <c r="X138" s="136">
        <v>0.01415</v>
      </c>
      <c r="Y138" s="136">
        <f>$X$138*$K$138</f>
        <v>1.3867</v>
      </c>
      <c r="Z138" s="136">
        <v>0</v>
      </c>
      <c r="AA138" s="137">
        <f>$Z$138*$K$138</f>
        <v>0</v>
      </c>
      <c r="AR138" s="68" t="s">
        <v>326</v>
      </c>
      <c r="AT138" s="68" t="s">
        <v>143</v>
      </c>
      <c r="AU138" s="68" t="s">
        <v>74</v>
      </c>
      <c r="AY138" s="68" t="s">
        <v>142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8" t="s">
        <v>16</v>
      </c>
      <c r="BK138" s="108">
        <f>ROUND($L$138*$K$138,2)</f>
        <v>0</v>
      </c>
      <c r="BL138" s="68" t="s">
        <v>326</v>
      </c>
      <c r="BM138" s="68" t="s">
        <v>853</v>
      </c>
    </row>
    <row r="139" spans="2:19" s="6" customFormat="1" ht="7.5" customHeight="1"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17"/>
    </row>
    <row r="214" s="2" customFormat="1" ht="14.25" customHeight="1"/>
  </sheetData>
  <sheetProtection/>
  <mergeCells count="188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N76:Q76"/>
    <mergeCell ref="N77:Q77"/>
    <mergeCell ref="N78:Q78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F85:I85"/>
    <mergeCell ref="F86:I86"/>
    <mergeCell ref="F87:I87"/>
    <mergeCell ref="F88:I88"/>
    <mergeCell ref="L88:M88"/>
    <mergeCell ref="N88:Q88"/>
    <mergeCell ref="F89:R89"/>
    <mergeCell ref="F90:I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F96:I96"/>
    <mergeCell ref="L96:M96"/>
    <mergeCell ref="N96:Q96"/>
    <mergeCell ref="F97:I97"/>
    <mergeCell ref="F99:I99"/>
    <mergeCell ref="L99:M99"/>
    <mergeCell ref="N99:Q99"/>
    <mergeCell ref="N98:Q98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4:I104"/>
    <mergeCell ref="L104:M104"/>
    <mergeCell ref="N104:Q104"/>
    <mergeCell ref="N103:Q103"/>
    <mergeCell ref="F105:I105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R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R125"/>
    <mergeCell ref="F126:I126"/>
    <mergeCell ref="L126:M126"/>
    <mergeCell ref="N126:Q126"/>
    <mergeCell ref="F127:R127"/>
    <mergeCell ref="F128:I128"/>
    <mergeCell ref="L128:M128"/>
    <mergeCell ref="N128:Q128"/>
    <mergeCell ref="F129:I129"/>
    <mergeCell ref="L129:M129"/>
    <mergeCell ref="N129:Q129"/>
    <mergeCell ref="F130:I130"/>
    <mergeCell ref="F132:I132"/>
    <mergeCell ref="L132:M132"/>
    <mergeCell ref="N132:Q132"/>
    <mergeCell ref="N131:Q131"/>
    <mergeCell ref="F133:I133"/>
    <mergeCell ref="L133:M133"/>
    <mergeCell ref="N133:Q133"/>
    <mergeCell ref="F134:I134"/>
    <mergeCell ref="L134:M134"/>
    <mergeCell ref="N134:Q134"/>
    <mergeCell ref="H1:K1"/>
    <mergeCell ref="S2:AC2"/>
    <mergeCell ref="F135:I135"/>
    <mergeCell ref="L135:M135"/>
    <mergeCell ref="N135:Q135"/>
    <mergeCell ref="F138:I138"/>
    <mergeCell ref="L138:M138"/>
    <mergeCell ref="N138:Q138"/>
    <mergeCell ref="N136:Q136"/>
    <mergeCell ref="N137:Q137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zoomScalePageLayoutView="0" workbookViewId="0" topLeftCell="A1">
      <pane ySplit="1" topLeftCell="A129" activePane="bottomLeft" state="frozen"/>
      <selection pane="topLeft" activeCell="A1" sqref="A1"/>
      <selection pane="bottomLeft" activeCell="L141" sqref="L141:M14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854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ROUNDUP($N$77,2)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ROUNDUP(SUM($BE$77:$BE$141),2)</f>
        <v>0</v>
      </c>
      <c r="I27" s="234"/>
      <c r="J27" s="234"/>
      <c r="M27" s="273">
        <f>ROUNDUP(SUM($BE$77:$BE$141)*$F$27,1)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ROUNDUP(SUM($BF$77:$BF$141),2)</f>
        <v>0</v>
      </c>
      <c r="I28" s="234"/>
      <c r="J28" s="234"/>
      <c r="M28" s="273">
        <f>ROUNDUP(SUM($BF$77:$BF$141)*$F$28,1)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ROUNDUP(SUM($BG$77:$BG$141),2)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ROUNDUP(SUM($BH$77:$BH$141),2)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ROUNDUP(SUM($BI$77:$BI$141),2)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5 - Drenážní systém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ROUNDUP($N$77,2)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ROUNDUP($N$78,2)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ROUNDUP($N$79,2)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ROUNDUP($N$99,2)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118</v>
      </c>
      <c r="N55" s="268">
        <f>ROUNDUP($N$108,2)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119</v>
      </c>
      <c r="N56" s="268">
        <f>ROUNDUP($N$114,2)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120</v>
      </c>
      <c r="N57" s="268">
        <f>ROUNDUP($N$117,2)</f>
        <v>0</v>
      </c>
      <c r="O57" s="267"/>
      <c r="P57" s="267"/>
      <c r="Q57" s="267"/>
      <c r="R57" s="81"/>
    </row>
    <row r="58" spans="2:18" s="78" customFormat="1" ht="21" customHeight="1">
      <c r="B58" s="79"/>
      <c r="D58" s="80" t="s">
        <v>121</v>
      </c>
      <c r="N58" s="268">
        <f>ROUNDUP($N$136,2)</f>
        <v>0</v>
      </c>
      <c r="O58" s="267"/>
      <c r="P58" s="267"/>
      <c r="Q58" s="267"/>
      <c r="R58" s="81"/>
    </row>
    <row r="59" spans="2:18" s="78" customFormat="1" ht="15.75" customHeight="1">
      <c r="B59" s="79"/>
      <c r="D59" s="80" t="s">
        <v>122</v>
      </c>
      <c r="N59" s="268">
        <f>ROUNDUP($N$139,2)</f>
        <v>0</v>
      </c>
      <c r="O59" s="267"/>
      <c r="P59" s="267"/>
      <c r="Q59" s="267"/>
      <c r="R59" s="81"/>
    </row>
    <row r="60" spans="2:18" s="6" customFormat="1" ht="22.5" customHeight="1">
      <c r="B60" s="17"/>
      <c r="R60" s="20"/>
    </row>
    <row r="61" spans="2:18" s="6" customFormat="1" ht="7.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5" spans="2:19" s="6" customFormat="1" ht="7.5" customHeight="1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17"/>
    </row>
    <row r="66" spans="2:19" s="6" customFormat="1" ht="37.5" customHeight="1">
      <c r="B66" s="17"/>
      <c r="C66" s="233" t="s">
        <v>127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17"/>
    </row>
    <row r="67" spans="2:19" s="6" customFormat="1" ht="7.5" customHeight="1">
      <c r="B67" s="17"/>
      <c r="S67" s="17"/>
    </row>
    <row r="68" spans="2:19" s="6" customFormat="1" ht="15" customHeight="1">
      <c r="B68" s="17"/>
      <c r="C68" s="14" t="s">
        <v>13</v>
      </c>
      <c r="F68" s="269" t="str">
        <f>$F$6</f>
        <v>2/2015 - Revitalizace jihovýchodní části Kmochova ostrova v Kolíně</v>
      </c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S68" s="17"/>
    </row>
    <row r="69" spans="2:19" s="6" customFormat="1" ht="15" customHeight="1">
      <c r="B69" s="17"/>
      <c r="C69" s="13" t="s">
        <v>106</v>
      </c>
      <c r="F69" s="235" t="str">
        <f>$F$7</f>
        <v>SO 5 - Drenážní systém</v>
      </c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S69" s="17"/>
    </row>
    <row r="70" spans="2:19" s="6" customFormat="1" ht="7.5" customHeight="1">
      <c r="B70" s="17"/>
      <c r="S70" s="17"/>
    </row>
    <row r="71" spans="2:19" s="6" customFormat="1" ht="18.75" customHeight="1">
      <c r="B71" s="17"/>
      <c r="C71" s="14" t="s">
        <v>17</v>
      </c>
      <c r="F71" s="15" t="str">
        <f>$F$10</f>
        <v>Kolín</v>
      </c>
      <c r="K71" s="14" t="s">
        <v>19</v>
      </c>
      <c r="M71" s="270" t="str">
        <f>IF($O$10="","",$O$10)</f>
        <v>21.04.2015</v>
      </c>
      <c r="N71" s="234"/>
      <c r="O71" s="234"/>
      <c r="P71" s="234"/>
      <c r="S71" s="17"/>
    </row>
    <row r="72" spans="2:19" s="6" customFormat="1" ht="7.5" customHeight="1">
      <c r="B72" s="17"/>
      <c r="S72" s="17"/>
    </row>
    <row r="73" spans="2:19" s="6" customFormat="1" ht="15.75" customHeight="1">
      <c r="B73" s="17"/>
      <c r="C73" s="14" t="s">
        <v>23</v>
      </c>
      <c r="F73" s="15" t="str">
        <f>$E$13</f>
        <v>Město Kolín</v>
      </c>
      <c r="K73" s="14" t="s">
        <v>29</v>
      </c>
      <c r="M73" s="236" t="str">
        <f>$E$19</f>
        <v>Ing. arch. Martin Jirovský</v>
      </c>
      <c r="N73" s="234"/>
      <c r="O73" s="234"/>
      <c r="P73" s="234"/>
      <c r="Q73" s="234"/>
      <c r="S73" s="17"/>
    </row>
    <row r="74" spans="2:19" s="6" customFormat="1" ht="15" customHeight="1">
      <c r="B74" s="17"/>
      <c r="C74" s="14" t="s">
        <v>27</v>
      </c>
      <c r="F74" s="15" t="str">
        <f>IF($E$16="","",$E$16)</f>
        <v> </v>
      </c>
      <c r="S74" s="17"/>
    </row>
    <row r="75" spans="2:19" s="6" customFormat="1" ht="11.25" customHeight="1">
      <c r="B75" s="17"/>
      <c r="S75" s="17"/>
    </row>
    <row r="76" spans="2:27" s="82" customFormat="1" ht="30" customHeight="1">
      <c r="B76" s="83"/>
      <c r="C76" s="84" t="s">
        <v>128</v>
      </c>
      <c r="D76" s="85" t="s">
        <v>51</v>
      </c>
      <c r="E76" s="85" t="s">
        <v>47</v>
      </c>
      <c r="F76" s="264" t="s">
        <v>129</v>
      </c>
      <c r="G76" s="265"/>
      <c r="H76" s="265"/>
      <c r="I76" s="265"/>
      <c r="J76" s="85" t="s">
        <v>130</v>
      </c>
      <c r="K76" s="85" t="s">
        <v>131</v>
      </c>
      <c r="L76" s="264" t="s">
        <v>132</v>
      </c>
      <c r="M76" s="265"/>
      <c r="N76" s="264" t="s">
        <v>133</v>
      </c>
      <c r="O76" s="265"/>
      <c r="P76" s="265"/>
      <c r="Q76" s="265"/>
      <c r="R76" s="86" t="s">
        <v>134</v>
      </c>
      <c r="S76" s="83"/>
      <c r="T76" s="44" t="s">
        <v>135</v>
      </c>
      <c r="U76" s="45" t="s">
        <v>35</v>
      </c>
      <c r="V76" s="45" t="s">
        <v>136</v>
      </c>
      <c r="W76" s="45" t="s">
        <v>137</v>
      </c>
      <c r="X76" s="45" t="s">
        <v>138</v>
      </c>
      <c r="Y76" s="45" t="s">
        <v>139</v>
      </c>
      <c r="Z76" s="45" t="s">
        <v>140</v>
      </c>
      <c r="AA76" s="46" t="s">
        <v>141</v>
      </c>
    </row>
    <row r="77" spans="2:63" s="6" customFormat="1" ht="30" customHeight="1">
      <c r="B77" s="17"/>
      <c r="C77" s="49" t="s">
        <v>112</v>
      </c>
      <c r="N77" s="253">
        <f>$BK$77</f>
        <v>0</v>
      </c>
      <c r="O77" s="234"/>
      <c r="P77" s="234"/>
      <c r="Q77" s="234"/>
      <c r="S77" s="17"/>
      <c r="T77" s="48"/>
      <c r="U77" s="39"/>
      <c r="V77" s="39"/>
      <c r="W77" s="87">
        <f>$W$78</f>
        <v>0</v>
      </c>
      <c r="X77" s="39"/>
      <c r="Y77" s="87">
        <f>$Y$78</f>
        <v>52.61237776</v>
      </c>
      <c r="Z77" s="39"/>
      <c r="AA77" s="88">
        <f>$AA$78</f>
        <v>0</v>
      </c>
      <c r="AT77" s="6" t="s">
        <v>65</v>
      </c>
      <c r="AU77" s="6" t="s">
        <v>113</v>
      </c>
      <c r="BK77" s="89">
        <f>$BK$78</f>
        <v>0</v>
      </c>
    </row>
    <row r="78" spans="2:63" s="90" customFormat="1" ht="37.5" customHeight="1">
      <c r="B78" s="91"/>
      <c r="D78" s="92" t="s">
        <v>114</v>
      </c>
      <c r="N78" s="248">
        <f>$BK$78</f>
        <v>0</v>
      </c>
      <c r="O78" s="249"/>
      <c r="P78" s="249"/>
      <c r="Q78" s="249"/>
      <c r="S78" s="91"/>
      <c r="T78" s="94"/>
      <c r="W78" s="95">
        <f>$W$79+$W$99+$W$108+$W$114+$W$117+$W$136</f>
        <v>0</v>
      </c>
      <c r="Y78" s="95">
        <f>$Y$79+$Y$99+$Y$108+$Y$114+$Y$117+$Y$136</f>
        <v>52.61237776</v>
      </c>
      <c r="AA78" s="96">
        <f>$AA$79+$AA$99+$AA$108+$AA$114+$AA$117+$AA$136</f>
        <v>0</v>
      </c>
      <c r="AR78" s="93" t="s">
        <v>16</v>
      </c>
      <c r="AT78" s="93" t="s">
        <v>65</v>
      </c>
      <c r="AU78" s="93" t="s">
        <v>66</v>
      </c>
      <c r="AY78" s="93" t="s">
        <v>142</v>
      </c>
      <c r="BK78" s="97">
        <f>$BK$79+$BK$99+$BK$108+$BK$114+$BK$117+$BK$136</f>
        <v>0</v>
      </c>
    </row>
    <row r="79" spans="2:63" s="90" customFormat="1" ht="21" customHeight="1">
      <c r="B79" s="91"/>
      <c r="D79" s="98" t="s">
        <v>115</v>
      </c>
      <c r="N79" s="250">
        <f>$BK$79</f>
        <v>0</v>
      </c>
      <c r="O79" s="249"/>
      <c r="P79" s="249"/>
      <c r="Q79" s="249"/>
      <c r="S79" s="91"/>
      <c r="T79" s="94"/>
      <c r="W79" s="95">
        <f>SUM($W$80:$W$98)</f>
        <v>0</v>
      </c>
      <c r="Y79" s="95">
        <f>SUM($Y$80:$Y$98)</f>
        <v>45.6797264</v>
      </c>
      <c r="AA79" s="96">
        <f>SUM($AA$80:$AA$98)</f>
        <v>0</v>
      </c>
      <c r="AR79" s="93" t="s">
        <v>16</v>
      </c>
      <c r="AT79" s="93" t="s">
        <v>65</v>
      </c>
      <c r="AU79" s="93" t="s">
        <v>16</v>
      </c>
      <c r="AY79" s="93" t="s">
        <v>142</v>
      </c>
      <c r="BK79" s="97">
        <f>SUM($BK$80:$BK$98)</f>
        <v>0</v>
      </c>
    </row>
    <row r="80" spans="2:65" s="6" customFormat="1" ht="51" customHeight="1">
      <c r="B80" s="17"/>
      <c r="C80" s="99" t="s">
        <v>74</v>
      </c>
      <c r="D80" s="99" t="s">
        <v>143</v>
      </c>
      <c r="E80" s="100" t="s">
        <v>162</v>
      </c>
      <c r="F80" s="260" t="s">
        <v>163</v>
      </c>
      <c r="G80" s="257"/>
      <c r="H80" s="257"/>
      <c r="I80" s="257"/>
      <c r="J80" s="102" t="s">
        <v>164</v>
      </c>
      <c r="K80" s="103">
        <v>2.088</v>
      </c>
      <c r="L80" s="261"/>
      <c r="M80" s="257"/>
      <c r="N80" s="261">
        <f>ROUND($L$80*$K$80,2)</f>
        <v>0</v>
      </c>
      <c r="O80" s="257"/>
      <c r="P80" s="257"/>
      <c r="Q80" s="257"/>
      <c r="R80" s="101" t="s">
        <v>147</v>
      </c>
      <c r="S80" s="17"/>
      <c r="T80" s="104"/>
      <c r="U80" s="105" t="s">
        <v>36</v>
      </c>
      <c r="X80" s="106">
        <v>0</v>
      </c>
      <c r="Y80" s="106">
        <f>$X$80*$K$80</f>
        <v>0</v>
      </c>
      <c r="Z80" s="106">
        <v>0</v>
      </c>
      <c r="AA80" s="107">
        <f>$Z$80*$K$80</f>
        <v>0</v>
      </c>
      <c r="AR80" s="68" t="s">
        <v>148</v>
      </c>
      <c r="AT80" s="68" t="s">
        <v>143</v>
      </c>
      <c r="AU80" s="68" t="s">
        <v>74</v>
      </c>
      <c r="AY80" s="6" t="s">
        <v>142</v>
      </c>
      <c r="BE80" s="108">
        <f>IF($U$80="základní",$N$80,0)</f>
        <v>0</v>
      </c>
      <c r="BF80" s="108">
        <f>IF($U$80="snížená",$N$80,0)</f>
        <v>0</v>
      </c>
      <c r="BG80" s="108">
        <f>IF($U$80="zákl. přenesená",$N$80,0)</f>
        <v>0</v>
      </c>
      <c r="BH80" s="108">
        <f>IF($U$80="sníž. přenesená",$N$80,0)</f>
        <v>0</v>
      </c>
      <c r="BI80" s="108">
        <f>IF($U$80="nulová",$N$80,0)</f>
        <v>0</v>
      </c>
      <c r="BJ80" s="68" t="s">
        <v>16</v>
      </c>
      <c r="BK80" s="108">
        <f>ROUND($L$80*$K$80,2)</f>
        <v>0</v>
      </c>
      <c r="BL80" s="68" t="s">
        <v>148</v>
      </c>
      <c r="BM80" s="68" t="s">
        <v>855</v>
      </c>
    </row>
    <row r="81" spans="2:51" s="6" customFormat="1" ht="15.75" customHeight="1">
      <c r="B81" s="109"/>
      <c r="E81" s="110"/>
      <c r="F81" s="258" t="s">
        <v>856</v>
      </c>
      <c r="G81" s="259"/>
      <c r="H81" s="259"/>
      <c r="I81" s="259"/>
      <c r="K81" s="112">
        <v>2.088</v>
      </c>
      <c r="S81" s="109"/>
      <c r="T81" s="113"/>
      <c r="AA81" s="114"/>
      <c r="AT81" s="111" t="s">
        <v>160</v>
      </c>
      <c r="AU81" s="111" t="s">
        <v>74</v>
      </c>
      <c r="AV81" s="111" t="s">
        <v>74</v>
      </c>
      <c r="AW81" s="111" t="s">
        <v>113</v>
      </c>
      <c r="AX81" s="111" t="s">
        <v>66</v>
      </c>
      <c r="AY81" s="111" t="s">
        <v>142</v>
      </c>
    </row>
    <row r="82" spans="2:65" s="6" customFormat="1" ht="51" customHeight="1">
      <c r="B82" s="17"/>
      <c r="C82" s="99" t="s">
        <v>154</v>
      </c>
      <c r="D82" s="99" t="s">
        <v>143</v>
      </c>
      <c r="E82" s="100" t="s">
        <v>857</v>
      </c>
      <c r="F82" s="260" t="s">
        <v>858</v>
      </c>
      <c r="G82" s="257"/>
      <c r="H82" s="257"/>
      <c r="I82" s="257"/>
      <c r="J82" s="102" t="s">
        <v>164</v>
      </c>
      <c r="K82" s="103">
        <v>0.9</v>
      </c>
      <c r="L82" s="261"/>
      <c r="M82" s="257"/>
      <c r="N82" s="261">
        <f>ROUND($L$82*$K$82,2)</f>
        <v>0</v>
      </c>
      <c r="O82" s="257"/>
      <c r="P82" s="257"/>
      <c r="Q82" s="257"/>
      <c r="R82" s="101" t="s">
        <v>147</v>
      </c>
      <c r="S82" s="17"/>
      <c r="T82" s="104"/>
      <c r="U82" s="105" t="s">
        <v>36</v>
      </c>
      <c r="X82" s="106">
        <v>0</v>
      </c>
      <c r="Y82" s="106">
        <f>$X$82*$K$82</f>
        <v>0</v>
      </c>
      <c r="Z82" s="106">
        <v>0</v>
      </c>
      <c r="AA82" s="107">
        <f>$Z$82*$K$82</f>
        <v>0</v>
      </c>
      <c r="AR82" s="68" t="s">
        <v>148</v>
      </c>
      <c r="AT82" s="68" t="s">
        <v>143</v>
      </c>
      <c r="AU82" s="68" t="s">
        <v>74</v>
      </c>
      <c r="AY82" s="6" t="s">
        <v>142</v>
      </c>
      <c r="BE82" s="108">
        <f>IF($U$82="základní",$N$82,0)</f>
        <v>0</v>
      </c>
      <c r="BF82" s="108">
        <f>IF($U$82="snížená",$N$82,0)</f>
        <v>0</v>
      </c>
      <c r="BG82" s="108">
        <f>IF($U$82="zákl. přenesená",$N$82,0)</f>
        <v>0</v>
      </c>
      <c r="BH82" s="108">
        <f>IF($U$82="sníž. přenesená",$N$82,0)</f>
        <v>0</v>
      </c>
      <c r="BI82" s="108">
        <f>IF($U$82="nulová",$N$82,0)</f>
        <v>0</v>
      </c>
      <c r="BJ82" s="68" t="s">
        <v>16</v>
      </c>
      <c r="BK82" s="108">
        <f>ROUND($L$82*$K$82,2)</f>
        <v>0</v>
      </c>
      <c r="BL82" s="68" t="s">
        <v>148</v>
      </c>
      <c r="BM82" s="68" t="s">
        <v>859</v>
      </c>
    </row>
    <row r="83" spans="2:51" s="6" customFormat="1" ht="15.75" customHeight="1">
      <c r="B83" s="109"/>
      <c r="E83" s="110"/>
      <c r="F83" s="258" t="s">
        <v>860</v>
      </c>
      <c r="G83" s="259"/>
      <c r="H83" s="259"/>
      <c r="I83" s="259"/>
      <c r="K83" s="112">
        <v>0.9</v>
      </c>
      <c r="S83" s="109"/>
      <c r="T83" s="113"/>
      <c r="AA83" s="114"/>
      <c r="AT83" s="111" t="s">
        <v>160</v>
      </c>
      <c r="AU83" s="111" t="s">
        <v>74</v>
      </c>
      <c r="AV83" s="111" t="s">
        <v>74</v>
      </c>
      <c r="AW83" s="111" t="s">
        <v>113</v>
      </c>
      <c r="AX83" s="111" t="s">
        <v>16</v>
      </c>
      <c r="AY83" s="111" t="s">
        <v>142</v>
      </c>
    </row>
    <row r="84" spans="2:65" s="6" customFormat="1" ht="39" customHeight="1">
      <c r="B84" s="17"/>
      <c r="C84" s="99" t="s">
        <v>16</v>
      </c>
      <c r="D84" s="99" t="s">
        <v>143</v>
      </c>
      <c r="E84" s="100" t="s">
        <v>173</v>
      </c>
      <c r="F84" s="260" t="s">
        <v>174</v>
      </c>
      <c r="G84" s="257"/>
      <c r="H84" s="257"/>
      <c r="I84" s="257"/>
      <c r="J84" s="102" t="s">
        <v>164</v>
      </c>
      <c r="K84" s="103">
        <v>22.792</v>
      </c>
      <c r="L84" s="261"/>
      <c r="M84" s="257"/>
      <c r="N84" s="261">
        <f>ROUND($L$84*$K$84,2)</f>
        <v>0</v>
      </c>
      <c r="O84" s="257"/>
      <c r="P84" s="257"/>
      <c r="Q84" s="257"/>
      <c r="R84" s="101" t="s">
        <v>147</v>
      </c>
      <c r="S84" s="17"/>
      <c r="T84" s="104"/>
      <c r="U84" s="105" t="s">
        <v>36</v>
      </c>
      <c r="X84" s="106">
        <v>0</v>
      </c>
      <c r="Y84" s="106">
        <f>$X$84*$K$84</f>
        <v>0</v>
      </c>
      <c r="Z84" s="106">
        <v>0</v>
      </c>
      <c r="AA84" s="107">
        <f>$Z$84*$K$84</f>
        <v>0</v>
      </c>
      <c r="AR84" s="68" t="s">
        <v>148</v>
      </c>
      <c r="AT84" s="68" t="s">
        <v>143</v>
      </c>
      <c r="AU84" s="68" t="s">
        <v>74</v>
      </c>
      <c r="AY84" s="6" t="s">
        <v>142</v>
      </c>
      <c r="BE84" s="108">
        <f>IF($U$84="základní",$N$84,0)</f>
        <v>0</v>
      </c>
      <c r="BF84" s="108">
        <f>IF($U$84="snížená",$N$84,0)</f>
        <v>0</v>
      </c>
      <c r="BG84" s="108">
        <f>IF($U$84="zákl. přenesená",$N$84,0)</f>
        <v>0</v>
      </c>
      <c r="BH84" s="108">
        <f>IF($U$84="sníž. přenesená",$N$84,0)</f>
        <v>0</v>
      </c>
      <c r="BI84" s="108">
        <f>IF($U$84="nulová",$N$84,0)</f>
        <v>0</v>
      </c>
      <c r="BJ84" s="68" t="s">
        <v>16</v>
      </c>
      <c r="BK84" s="108">
        <f>ROUND($L$84*$K$84,2)</f>
        <v>0</v>
      </c>
      <c r="BL84" s="68" t="s">
        <v>148</v>
      </c>
      <c r="BM84" s="68" t="s">
        <v>861</v>
      </c>
    </row>
    <row r="85" spans="2:51" s="6" customFormat="1" ht="27" customHeight="1">
      <c r="B85" s="109"/>
      <c r="E85" s="110"/>
      <c r="F85" s="258" t="s">
        <v>862</v>
      </c>
      <c r="G85" s="259"/>
      <c r="H85" s="259"/>
      <c r="I85" s="259"/>
      <c r="K85" s="112">
        <v>12.912</v>
      </c>
      <c r="S85" s="109"/>
      <c r="T85" s="113"/>
      <c r="AA85" s="114"/>
      <c r="AT85" s="111" t="s">
        <v>160</v>
      </c>
      <c r="AU85" s="111" t="s">
        <v>74</v>
      </c>
      <c r="AV85" s="111" t="s">
        <v>74</v>
      </c>
      <c r="AW85" s="111" t="s">
        <v>113</v>
      </c>
      <c r="AX85" s="111" t="s">
        <v>66</v>
      </c>
      <c r="AY85" s="111" t="s">
        <v>142</v>
      </c>
    </row>
    <row r="86" spans="2:51" s="6" customFormat="1" ht="27" customHeight="1">
      <c r="B86" s="109"/>
      <c r="E86" s="111"/>
      <c r="F86" s="258" t="s">
        <v>863</v>
      </c>
      <c r="G86" s="259"/>
      <c r="H86" s="259"/>
      <c r="I86" s="259"/>
      <c r="K86" s="112">
        <v>9.88</v>
      </c>
      <c r="S86" s="109"/>
      <c r="T86" s="113"/>
      <c r="AA86" s="114"/>
      <c r="AT86" s="111" t="s">
        <v>160</v>
      </c>
      <c r="AU86" s="111" t="s">
        <v>74</v>
      </c>
      <c r="AV86" s="111" t="s">
        <v>74</v>
      </c>
      <c r="AW86" s="111" t="s">
        <v>113</v>
      </c>
      <c r="AX86" s="111" t="s">
        <v>66</v>
      </c>
      <c r="AY86" s="111" t="s">
        <v>142</v>
      </c>
    </row>
    <row r="87" spans="2:65" s="6" customFormat="1" ht="39" customHeight="1">
      <c r="B87" s="17"/>
      <c r="C87" s="99" t="s">
        <v>291</v>
      </c>
      <c r="D87" s="99" t="s">
        <v>143</v>
      </c>
      <c r="E87" s="100" t="s">
        <v>864</v>
      </c>
      <c r="F87" s="260" t="s">
        <v>865</v>
      </c>
      <c r="G87" s="257"/>
      <c r="H87" s="257"/>
      <c r="I87" s="257"/>
      <c r="J87" s="102" t="s">
        <v>146</v>
      </c>
      <c r="K87" s="103">
        <v>113.96</v>
      </c>
      <c r="L87" s="261"/>
      <c r="M87" s="257"/>
      <c r="N87" s="261">
        <f>ROUND($L$87*$K$87,2)</f>
        <v>0</v>
      </c>
      <c r="O87" s="257"/>
      <c r="P87" s="257"/>
      <c r="Q87" s="257"/>
      <c r="R87" s="101" t="s">
        <v>147</v>
      </c>
      <c r="S87" s="17"/>
      <c r="T87" s="104"/>
      <c r="U87" s="105" t="s">
        <v>36</v>
      </c>
      <c r="X87" s="106">
        <v>0.00084</v>
      </c>
      <c r="Y87" s="106">
        <f>$X$87*$K$87</f>
        <v>0.0957264</v>
      </c>
      <c r="Z87" s="106">
        <v>0</v>
      </c>
      <c r="AA87" s="107">
        <f>$Z$87*$K$87</f>
        <v>0</v>
      </c>
      <c r="AR87" s="68" t="s">
        <v>148</v>
      </c>
      <c r="AT87" s="68" t="s">
        <v>143</v>
      </c>
      <c r="AU87" s="68" t="s">
        <v>74</v>
      </c>
      <c r="AY87" s="6" t="s">
        <v>142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16</v>
      </c>
      <c r="BK87" s="108">
        <f>ROUND($L$87*$K$87,2)</f>
        <v>0</v>
      </c>
      <c r="BL87" s="68" t="s">
        <v>148</v>
      </c>
      <c r="BM87" s="68" t="s">
        <v>866</v>
      </c>
    </row>
    <row r="88" spans="2:51" s="6" customFormat="1" ht="15.75" customHeight="1">
      <c r="B88" s="109"/>
      <c r="E88" s="110"/>
      <c r="F88" s="258" t="s">
        <v>867</v>
      </c>
      <c r="G88" s="259"/>
      <c r="H88" s="259"/>
      <c r="I88" s="259"/>
      <c r="K88" s="112">
        <v>49.4</v>
      </c>
      <c r="S88" s="109"/>
      <c r="T88" s="113"/>
      <c r="AA88" s="114"/>
      <c r="AT88" s="111" t="s">
        <v>160</v>
      </c>
      <c r="AU88" s="111" t="s">
        <v>74</v>
      </c>
      <c r="AV88" s="111" t="s">
        <v>74</v>
      </c>
      <c r="AW88" s="111" t="s">
        <v>113</v>
      </c>
      <c r="AX88" s="111" t="s">
        <v>66</v>
      </c>
      <c r="AY88" s="111" t="s">
        <v>142</v>
      </c>
    </row>
    <row r="89" spans="2:51" s="6" customFormat="1" ht="27" customHeight="1">
      <c r="B89" s="109"/>
      <c r="E89" s="111"/>
      <c r="F89" s="258" t="s">
        <v>868</v>
      </c>
      <c r="G89" s="259"/>
      <c r="H89" s="259"/>
      <c r="I89" s="259"/>
      <c r="K89" s="112">
        <v>64.56</v>
      </c>
      <c r="S89" s="109"/>
      <c r="T89" s="113"/>
      <c r="AA89" s="114"/>
      <c r="AT89" s="111" t="s">
        <v>160</v>
      </c>
      <c r="AU89" s="111" t="s">
        <v>74</v>
      </c>
      <c r="AV89" s="111" t="s">
        <v>74</v>
      </c>
      <c r="AW89" s="111" t="s">
        <v>113</v>
      </c>
      <c r="AX89" s="111" t="s">
        <v>66</v>
      </c>
      <c r="AY89" s="111" t="s">
        <v>142</v>
      </c>
    </row>
    <row r="90" spans="2:65" s="6" customFormat="1" ht="51" customHeight="1">
      <c r="B90" s="17"/>
      <c r="C90" s="99" t="s">
        <v>8</v>
      </c>
      <c r="D90" s="99" t="s">
        <v>143</v>
      </c>
      <c r="E90" s="100" t="s">
        <v>869</v>
      </c>
      <c r="F90" s="260" t="s">
        <v>870</v>
      </c>
      <c r="G90" s="257"/>
      <c r="H90" s="257"/>
      <c r="I90" s="257"/>
      <c r="J90" s="102" t="s">
        <v>146</v>
      </c>
      <c r="K90" s="103">
        <v>113.96</v>
      </c>
      <c r="L90" s="261"/>
      <c r="M90" s="257"/>
      <c r="N90" s="261">
        <f>ROUND($L$90*$K$90,2)</f>
        <v>0</v>
      </c>
      <c r="O90" s="257"/>
      <c r="P90" s="257"/>
      <c r="Q90" s="257"/>
      <c r="R90" s="101" t="s">
        <v>147</v>
      </c>
      <c r="S90" s="17"/>
      <c r="T90" s="104"/>
      <c r="U90" s="105" t="s">
        <v>36</v>
      </c>
      <c r="X90" s="106">
        <v>0</v>
      </c>
      <c r="Y90" s="106">
        <f>$X$90*$K$90</f>
        <v>0</v>
      </c>
      <c r="Z90" s="106">
        <v>0</v>
      </c>
      <c r="AA90" s="107">
        <f>$Z$90*$K$90</f>
        <v>0</v>
      </c>
      <c r="AR90" s="68" t="s">
        <v>148</v>
      </c>
      <c r="AT90" s="68" t="s">
        <v>143</v>
      </c>
      <c r="AU90" s="68" t="s">
        <v>74</v>
      </c>
      <c r="AY90" s="6" t="s">
        <v>142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16</v>
      </c>
      <c r="BK90" s="108">
        <f>ROUND($L$90*$K$90,2)</f>
        <v>0</v>
      </c>
      <c r="BL90" s="68" t="s">
        <v>148</v>
      </c>
      <c r="BM90" s="68" t="s">
        <v>871</v>
      </c>
    </row>
    <row r="91" spans="2:65" s="6" customFormat="1" ht="27" customHeight="1">
      <c r="B91" s="17"/>
      <c r="C91" s="102" t="s">
        <v>336</v>
      </c>
      <c r="D91" s="102" t="s">
        <v>143</v>
      </c>
      <c r="E91" s="100" t="s">
        <v>183</v>
      </c>
      <c r="F91" s="260" t="s">
        <v>184</v>
      </c>
      <c r="G91" s="257"/>
      <c r="H91" s="257"/>
      <c r="I91" s="257"/>
      <c r="J91" s="102" t="s">
        <v>164</v>
      </c>
      <c r="K91" s="103">
        <v>21.222</v>
      </c>
      <c r="L91" s="261"/>
      <c r="M91" s="257"/>
      <c r="N91" s="261">
        <f>ROUND($L$91*$K$91,2)</f>
        <v>0</v>
      </c>
      <c r="O91" s="257"/>
      <c r="P91" s="257"/>
      <c r="Q91" s="257"/>
      <c r="R91" s="101" t="s">
        <v>147</v>
      </c>
      <c r="S91" s="17"/>
      <c r="T91" s="104"/>
      <c r="U91" s="105" t="s">
        <v>36</v>
      </c>
      <c r="X91" s="106">
        <v>0</v>
      </c>
      <c r="Y91" s="106">
        <f>$X$91*$K$91</f>
        <v>0</v>
      </c>
      <c r="Z91" s="106">
        <v>0</v>
      </c>
      <c r="AA91" s="107">
        <f>$Z$91*$K$91</f>
        <v>0</v>
      </c>
      <c r="AR91" s="68" t="s">
        <v>148</v>
      </c>
      <c r="AT91" s="68" t="s">
        <v>143</v>
      </c>
      <c r="AU91" s="68" t="s">
        <v>74</v>
      </c>
      <c r="AY91" s="68" t="s">
        <v>142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16</v>
      </c>
      <c r="BK91" s="108">
        <f>ROUND($L$91*$K$91,2)</f>
        <v>0</v>
      </c>
      <c r="BL91" s="68" t="s">
        <v>148</v>
      </c>
      <c r="BM91" s="68" t="s">
        <v>872</v>
      </c>
    </row>
    <row r="92" spans="2:51" s="6" customFormat="1" ht="15.75" customHeight="1">
      <c r="B92" s="109"/>
      <c r="E92" s="110"/>
      <c r="F92" s="258" t="s">
        <v>873</v>
      </c>
      <c r="G92" s="259"/>
      <c r="H92" s="259"/>
      <c r="I92" s="259"/>
      <c r="K92" s="112">
        <v>21.222</v>
      </c>
      <c r="S92" s="109"/>
      <c r="T92" s="113"/>
      <c r="AA92" s="114"/>
      <c r="AT92" s="111" t="s">
        <v>160</v>
      </c>
      <c r="AU92" s="111" t="s">
        <v>74</v>
      </c>
      <c r="AV92" s="111" t="s">
        <v>74</v>
      </c>
      <c r="AW92" s="111" t="s">
        <v>113</v>
      </c>
      <c r="AX92" s="111" t="s">
        <v>16</v>
      </c>
      <c r="AY92" s="111" t="s">
        <v>142</v>
      </c>
    </row>
    <row r="93" spans="2:65" s="6" customFormat="1" ht="27" customHeight="1">
      <c r="B93" s="17"/>
      <c r="C93" s="99" t="s">
        <v>559</v>
      </c>
      <c r="D93" s="99" t="s">
        <v>143</v>
      </c>
      <c r="E93" s="100" t="s">
        <v>192</v>
      </c>
      <c r="F93" s="260" t="s">
        <v>193</v>
      </c>
      <c r="G93" s="257"/>
      <c r="H93" s="257"/>
      <c r="I93" s="257"/>
      <c r="J93" s="102" t="s">
        <v>194</v>
      </c>
      <c r="K93" s="103">
        <v>37.139</v>
      </c>
      <c r="L93" s="261"/>
      <c r="M93" s="257"/>
      <c r="N93" s="261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</v>
      </c>
      <c r="Y93" s="106">
        <f>$X$93*$K$93</f>
        <v>0</v>
      </c>
      <c r="Z93" s="106">
        <v>0</v>
      </c>
      <c r="AA93" s="107">
        <f>$Z$93*$K$93</f>
        <v>0</v>
      </c>
      <c r="AR93" s="68" t="s">
        <v>148</v>
      </c>
      <c r="AT93" s="68" t="s">
        <v>143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874</v>
      </c>
    </row>
    <row r="94" spans="2:51" s="6" customFormat="1" ht="15.75" customHeight="1">
      <c r="B94" s="109"/>
      <c r="E94" s="110"/>
      <c r="F94" s="258" t="s">
        <v>875</v>
      </c>
      <c r="G94" s="259"/>
      <c r="H94" s="259"/>
      <c r="I94" s="259"/>
      <c r="K94" s="112">
        <v>37.139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66</v>
      </c>
      <c r="AY94" s="111" t="s">
        <v>142</v>
      </c>
    </row>
    <row r="95" spans="2:51" s="6" customFormat="1" ht="15.75" customHeight="1">
      <c r="B95" s="118"/>
      <c r="E95" s="119"/>
      <c r="F95" s="262" t="s">
        <v>265</v>
      </c>
      <c r="G95" s="263"/>
      <c r="H95" s="263"/>
      <c r="I95" s="263"/>
      <c r="K95" s="120">
        <v>37.139</v>
      </c>
      <c r="S95" s="118"/>
      <c r="T95" s="121"/>
      <c r="AA95" s="122"/>
      <c r="AT95" s="119" t="s">
        <v>160</v>
      </c>
      <c r="AU95" s="119" t="s">
        <v>74</v>
      </c>
      <c r="AV95" s="119" t="s">
        <v>148</v>
      </c>
      <c r="AW95" s="119" t="s">
        <v>113</v>
      </c>
      <c r="AX95" s="119" t="s">
        <v>16</v>
      </c>
      <c r="AY95" s="119" t="s">
        <v>142</v>
      </c>
    </row>
    <row r="96" spans="2:65" s="6" customFormat="1" ht="39" customHeight="1">
      <c r="B96" s="17"/>
      <c r="C96" s="99" t="s">
        <v>281</v>
      </c>
      <c r="D96" s="99" t="s">
        <v>143</v>
      </c>
      <c r="E96" s="100" t="s">
        <v>501</v>
      </c>
      <c r="F96" s="260" t="s">
        <v>876</v>
      </c>
      <c r="G96" s="257"/>
      <c r="H96" s="257"/>
      <c r="I96" s="257"/>
      <c r="J96" s="102" t="s">
        <v>164</v>
      </c>
      <c r="K96" s="103">
        <v>22.792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0</v>
      </c>
      <c r="Y96" s="106">
        <f>$X$96*$K$96</f>
        <v>0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877</v>
      </c>
    </row>
    <row r="97" spans="2:65" s="6" customFormat="1" ht="63" customHeight="1">
      <c r="B97" s="17"/>
      <c r="C97" s="115" t="s">
        <v>217</v>
      </c>
      <c r="D97" s="115" t="s">
        <v>202</v>
      </c>
      <c r="E97" s="116" t="s">
        <v>594</v>
      </c>
      <c r="F97" s="254" t="s">
        <v>595</v>
      </c>
      <c r="G97" s="255"/>
      <c r="H97" s="255"/>
      <c r="I97" s="255"/>
      <c r="J97" s="115" t="s">
        <v>194</v>
      </c>
      <c r="K97" s="117">
        <v>45.584</v>
      </c>
      <c r="L97" s="256"/>
      <c r="M97" s="255"/>
      <c r="N97" s="256">
        <f>ROUND($L$97*$K$97,2)</f>
        <v>0</v>
      </c>
      <c r="O97" s="257"/>
      <c r="P97" s="257"/>
      <c r="Q97" s="257"/>
      <c r="R97" s="101" t="s">
        <v>147</v>
      </c>
      <c r="S97" s="17"/>
      <c r="T97" s="104"/>
      <c r="U97" s="105" t="s">
        <v>36</v>
      </c>
      <c r="X97" s="106">
        <v>1</v>
      </c>
      <c r="Y97" s="106">
        <f>$X$97*$K$97</f>
        <v>45.584</v>
      </c>
      <c r="Z97" s="106">
        <v>0</v>
      </c>
      <c r="AA97" s="107">
        <f>$Z$97*$K$97</f>
        <v>0</v>
      </c>
      <c r="AR97" s="68" t="s">
        <v>205</v>
      </c>
      <c r="AT97" s="68" t="s">
        <v>202</v>
      </c>
      <c r="AU97" s="68" t="s">
        <v>74</v>
      </c>
      <c r="AY97" s="68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148</v>
      </c>
      <c r="BM97" s="68" t="s">
        <v>878</v>
      </c>
    </row>
    <row r="98" spans="2:51" s="6" customFormat="1" ht="15.75" customHeight="1">
      <c r="B98" s="109"/>
      <c r="E98" s="110"/>
      <c r="F98" s="258" t="s">
        <v>879</v>
      </c>
      <c r="G98" s="259"/>
      <c r="H98" s="259"/>
      <c r="I98" s="259"/>
      <c r="K98" s="112">
        <v>45.584</v>
      </c>
      <c r="S98" s="109"/>
      <c r="T98" s="113"/>
      <c r="AA98" s="114"/>
      <c r="AT98" s="111" t="s">
        <v>160</v>
      </c>
      <c r="AU98" s="111" t="s">
        <v>74</v>
      </c>
      <c r="AV98" s="111" t="s">
        <v>74</v>
      </c>
      <c r="AW98" s="111" t="s">
        <v>113</v>
      </c>
      <c r="AX98" s="111" t="s">
        <v>16</v>
      </c>
      <c r="AY98" s="111" t="s">
        <v>142</v>
      </c>
    </row>
    <row r="99" spans="2:63" s="90" customFormat="1" ht="30.75" customHeight="1">
      <c r="B99" s="91"/>
      <c r="D99" s="98" t="s">
        <v>116</v>
      </c>
      <c r="N99" s="250">
        <f>$BK$99</f>
        <v>0</v>
      </c>
      <c r="O99" s="249"/>
      <c r="P99" s="249"/>
      <c r="Q99" s="249"/>
      <c r="S99" s="91"/>
      <c r="T99" s="94"/>
      <c r="W99" s="95">
        <f>SUM($W$100:$W$107)</f>
        <v>0</v>
      </c>
      <c r="Y99" s="95">
        <f>SUM($Y$100:$Y$107)</f>
        <v>2.1602242</v>
      </c>
      <c r="AA99" s="96">
        <f>SUM($AA$100:$AA$107)</f>
        <v>0</v>
      </c>
      <c r="AR99" s="93" t="s">
        <v>16</v>
      </c>
      <c r="AT99" s="93" t="s">
        <v>65</v>
      </c>
      <c r="AU99" s="93" t="s">
        <v>16</v>
      </c>
      <c r="AY99" s="93" t="s">
        <v>142</v>
      </c>
      <c r="BK99" s="97">
        <f>SUM($BK$100:$BK$107)</f>
        <v>0</v>
      </c>
    </row>
    <row r="100" spans="2:65" s="6" customFormat="1" ht="27" customHeight="1">
      <c r="B100" s="17"/>
      <c r="C100" s="99" t="s">
        <v>313</v>
      </c>
      <c r="D100" s="99" t="s">
        <v>143</v>
      </c>
      <c r="E100" s="100" t="s">
        <v>880</v>
      </c>
      <c r="F100" s="260" t="s">
        <v>881</v>
      </c>
      <c r="G100" s="257"/>
      <c r="H100" s="257"/>
      <c r="I100" s="257"/>
      <c r="J100" s="102" t="s">
        <v>164</v>
      </c>
      <c r="K100" s="103">
        <v>0.008</v>
      </c>
      <c r="L100" s="261"/>
      <c r="M100" s="257"/>
      <c r="N100" s="261">
        <f>ROUND($L$100*$K$100,2)</f>
        <v>0</v>
      </c>
      <c r="O100" s="257"/>
      <c r="P100" s="257"/>
      <c r="Q100" s="257"/>
      <c r="R100" s="101" t="s">
        <v>147</v>
      </c>
      <c r="S100" s="17"/>
      <c r="T100" s="104"/>
      <c r="U100" s="105" t="s">
        <v>36</v>
      </c>
      <c r="X100" s="106">
        <v>2.25634</v>
      </c>
      <c r="Y100" s="106">
        <f>$X$100*$K$100</f>
        <v>0.01805072</v>
      </c>
      <c r="Z100" s="106">
        <v>0</v>
      </c>
      <c r="AA100" s="107">
        <f>$Z$100*$K$100</f>
        <v>0</v>
      </c>
      <c r="AR100" s="68" t="s">
        <v>148</v>
      </c>
      <c r="AT100" s="68" t="s">
        <v>143</v>
      </c>
      <c r="AU100" s="68" t="s">
        <v>74</v>
      </c>
      <c r="AY100" s="6" t="s">
        <v>142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16</v>
      </c>
      <c r="BK100" s="108">
        <f>ROUND($L$100*$K$100,2)</f>
        <v>0</v>
      </c>
      <c r="BL100" s="68" t="s">
        <v>148</v>
      </c>
      <c r="BM100" s="68" t="s">
        <v>882</v>
      </c>
    </row>
    <row r="101" spans="2:47" s="6" customFormat="1" ht="27" customHeight="1">
      <c r="B101" s="17"/>
      <c r="F101" s="252" t="s">
        <v>883</v>
      </c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17"/>
      <c r="T101" s="41"/>
      <c r="AA101" s="42"/>
      <c r="AT101" s="6" t="s">
        <v>271</v>
      </c>
      <c r="AU101" s="6" t="s">
        <v>74</v>
      </c>
    </row>
    <row r="102" spans="2:51" s="6" customFormat="1" ht="15.75" customHeight="1">
      <c r="B102" s="109"/>
      <c r="E102" s="111"/>
      <c r="F102" s="258" t="s">
        <v>884</v>
      </c>
      <c r="G102" s="259"/>
      <c r="H102" s="259"/>
      <c r="I102" s="259"/>
      <c r="K102" s="112">
        <v>0.008</v>
      </c>
      <c r="S102" s="109"/>
      <c r="T102" s="113"/>
      <c r="AA102" s="114"/>
      <c r="AT102" s="111" t="s">
        <v>160</v>
      </c>
      <c r="AU102" s="111" t="s">
        <v>74</v>
      </c>
      <c r="AV102" s="111" t="s">
        <v>74</v>
      </c>
      <c r="AW102" s="111" t="s">
        <v>113</v>
      </c>
      <c r="AX102" s="111" t="s">
        <v>16</v>
      </c>
      <c r="AY102" s="111" t="s">
        <v>142</v>
      </c>
    </row>
    <row r="103" spans="2:65" s="6" customFormat="1" ht="27" customHeight="1">
      <c r="B103" s="17"/>
      <c r="C103" s="99" t="s">
        <v>321</v>
      </c>
      <c r="D103" s="99" t="s">
        <v>143</v>
      </c>
      <c r="E103" s="100" t="s">
        <v>885</v>
      </c>
      <c r="F103" s="260" t="s">
        <v>886</v>
      </c>
      <c r="G103" s="257"/>
      <c r="H103" s="257"/>
      <c r="I103" s="257"/>
      <c r="J103" s="102" t="s">
        <v>164</v>
      </c>
      <c r="K103" s="103">
        <v>0.872</v>
      </c>
      <c r="L103" s="261"/>
      <c r="M103" s="257"/>
      <c r="N103" s="261">
        <f>ROUND($L$103*$K$103,2)</f>
        <v>0</v>
      </c>
      <c r="O103" s="257"/>
      <c r="P103" s="257"/>
      <c r="Q103" s="257"/>
      <c r="R103" s="101" t="s">
        <v>147</v>
      </c>
      <c r="S103" s="17"/>
      <c r="T103" s="104"/>
      <c r="U103" s="105" t="s">
        <v>36</v>
      </c>
      <c r="X103" s="106">
        <v>2.45329</v>
      </c>
      <c r="Y103" s="106">
        <f>$X$103*$K$103</f>
        <v>2.13926888</v>
      </c>
      <c r="Z103" s="106">
        <v>0</v>
      </c>
      <c r="AA103" s="107">
        <f>$Z$103*$K$103</f>
        <v>0</v>
      </c>
      <c r="AR103" s="68" t="s">
        <v>148</v>
      </c>
      <c r="AT103" s="68" t="s">
        <v>143</v>
      </c>
      <c r="AU103" s="68" t="s">
        <v>74</v>
      </c>
      <c r="AY103" s="6" t="s">
        <v>142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16</v>
      </c>
      <c r="BK103" s="108">
        <f>ROUND($L$103*$K$103,2)</f>
        <v>0</v>
      </c>
      <c r="BL103" s="68" t="s">
        <v>148</v>
      </c>
      <c r="BM103" s="68" t="s">
        <v>887</v>
      </c>
    </row>
    <row r="104" spans="2:51" s="6" customFormat="1" ht="15.75" customHeight="1">
      <c r="B104" s="109"/>
      <c r="E104" s="110"/>
      <c r="F104" s="258" t="s">
        <v>888</v>
      </c>
      <c r="G104" s="259"/>
      <c r="H104" s="259"/>
      <c r="I104" s="259"/>
      <c r="K104" s="112">
        <v>0.872</v>
      </c>
      <c r="S104" s="109"/>
      <c r="T104" s="113"/>
      <c r="AA104" s="114"/>
      <c r="AT104" s="111" t="s">
        <v>160</v>
      </c>
      <c r="AU104" s="111" t="s">
        <v>74</v>
      </c>
      <c r="AV104" s="111" t="s">
        <v>74</v>
      </c>
      <c r="AW104" s="111" t="s">
        <v>113</v>
      </c>
      <c r="AX104" s="111" t="s">
        <v>16</v>
      </c>
      <c r="AY104" s="111" t="s">
        <v>142</v>
      </c>
    </row>
    <row r="105" spans="2:65" s="6" customFormat="1" ht="51" customHeight="1">
      <c r="B105" s="17"/>
      <c r="C105" s="99" t="s">
        <v>362</v>
      </c>
      <c r="D105" s="99" t="s">
        <v>143</v>
      </c>
      <c r="E105" s="100" t="s">
        <v>889</v>
      </c>
      <c r="F105" s="260" t="s">
        <v>890</v>
      </c>
      <c r="G105" s="257"/>
      <c r="H105" s="257"/>
      <c r="I105" s="257"/>
      <c r="J105" s="102" t="s">
        <v>146</v>
      </c>
      <c r="K105" s="103">
        <v>2.82</v>
      </c>
      <c r="L105" s="261"/>
      <c r="M105" s="257"/>
      <c r="N105" s="261">
        <f>ROUND($L$105*$K$105,2)</f>
        <v>0</v>
      </c>
      <c r="O105" s="257"/>
      <c r="P105" s="257"/>
      <c r="Q105" s="257"/>
      <c r="R105" s="101" t="s">
        <v>147</v>
      </c>
      <c r="S105" s="17"/>
      <c r="T105" s="104"/>
      <c r="U105" s="105" t="s">
        <v>36</v>
      </c>
      <c r="X105" s="106">
        <v>0.00103</v>
      </c>
      <c r="Y105" s="106">
        <f>$X$105*$K$105</f>
        <v>0.0029046000000000002</v>
      </c>
      <c r="Z105" s="106">
        <v>0</v>
      </c>
      <c r="AA105" s="107">
        <f>$Z$105*$K$105</f>
        <v>0</v>
      </c>
      <c r="AR105" s="68" t="s">
        <v>148</v>
      </c>
      <c r="AT105" s="68" t="s">
        <v>143</v>
      </c>
      <c r="AU105" s="68" t="s">
        <v>74</v>
      </c>
      <c r="AY105" s="6" t="s">
        <v>142</v>
      </c>
      <c r="BE105" s="108">
        <f>IF($U$105="základní",$N$105,0)</f>
        <v>0</v>
      </c>
      <c r="BF105" s="108">
        <f>IF($U$105="snížená",$N$105,0)</f>
        <v>0</v>
      </c>
      <c r="BG105" s="108">
        <f>IF($U$105="zákl. přenesená",$N$105,0)</f>
        <v>0</v>
      </c>
      <c r="BH105" s="108">
        <f>IF($U$105="sníž. přenesená",$N$105,0)</f>
        <v>0</v>
      </c>
      <c r="BI105" s="108">
        <f>IF($U$105="nulová",$N$105,0)</f>
        <v>0</v>
      </c>
      <c r="BJ105" s="68" t="s">
        <v>16</v>
      </c>
      <c r="BK105" s="108">
        <f>ROUND($L$105*$K$105,2)</f>
        <v>0</v>
      </c>
      <c r="BL105" s="68" t="s">
        <v>148</v>
      </c>
      <c r="BM105" s="68" t="s">
        <v>891</v>
      </c>
    </row>
    <row r="106" spans="2:51" s="6" customFormat="1" ht="15.75" customHeight="1">
      <c r="B106" s="109"/>
      <c r="E106" s="110"/>
      <c r="F106" s="258" t="s">
        <v>892</v>
      </c>
      <c r="G106" s="259"/>
      <c r="H106" s="259"/>
      <c r="I106" s="259"/>
      <c r="K106" s="112">
        <v>2.82</v>
      </c>
      <c r="S106" s="109"/>
      <c r="T106" s="113"/>
      <c r="AA106" s="114"/>
      <c r="AT106" s="111" t="s">
        <v>160</v>
      </c>
      <c r="AU106" s="111" t="s">
        <v>74</v>
      </c>
      <c r="AV106" s="111" t="s">
        <v>74</v>
      </c>
      <c r="AW106" s="111" t="s">
        <v>113</v>
      </c>
      <c r="AX106" s="111" t="s">
        <v>16</v>
      </c>
      <c r="AY106" s="111" t="s">
        <v>142</v>
      </c>
    </row>
    <row r="107" spans="2:65" s="6" customFormat="1" ht="51" customHeight="1">
      <c r="B107" s="17"/>
      <c r="C107" s="99" t="s">
        <v>367</v>
      </c>
      <c r="D107" s="99" t="s">
        <v>143</v>
      </c>
      <c r="E107" s="100" t="s">
        <v>893</v>
      </c>
      <c r="F107" s="260" t="s">
        <v>894</v>
      </c>
      <c r="G107" s="257"/>
      <c r="H107" s="257"/>
      <c r="I107" s="257"/>
      <c r="J107" s="102" t="s">
        <v>146</v>
      </c>
      <c r="K107" s="103">
        <v>2.82</v>
      </c>
      <c r="L107" s="261"/>
      <c r="M107" s="257"/>
      <c r="N107" s="261">
        <f>ROUND($L$107*$K$107,2)</f>
        <v>0</v>
      </c>
      <c r="O107" s="257"/>
      <c r="P107" s="257"/>
      <c r="Q107" s="257"/>
      <c r="R107" s="101" t="s">
        <v>147</v>
      </c>
      <c r="S107" s="17"/>
      <c r="T107" s="104"/>
      <c r="U107" s="105" t="s">
        <v>36</v>
      </c>
      <c r="X107" s="106">
        <v>0</v>
      </c>
      <c r="Y107" s="106">
        <f>$X$107*$K$107</f>
        <v>0</v>
      </c>
      <c r="Z107" s="106">
        <v>0</v>
      </c>
      <c r="AA107" s="107">
        <f>$Z$107*$K$107</f>
        <v>0</v>
      </c>
      <c r="AR107" s="68" t="s">
        <v>148</v>
      </c>
      <c r="AT107" s="68" t="s">
        <v>143</v>
      </c>
      <c r="AU107" s="68" t="s">
        <v>74</v>
      </c>
      <c r="AY107" s="6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895</v>
      </c>
    </row>
    <row r="108" spans="2:63" s="90" customFormat="1" ht="30.75" customHeight="1">
      <c r="B108" s="91"/>
      <c r="D108" s="98" t="s">
        <v>118</v>
      </c>
      <c r="N108" s="250">
        <f>$BK$108</f>
        <v>0</v>
      </c>
      <c r="O108" s="249"/>
      <c r="P108" s="249"/>
      <c r="Q108" s="249"/>
      <c r="S108" s="91"/>
      <c r="T108" s="94"/>
      <c r="W108" s="95">
        <f>SUM($W$109:$W$113)</f>
        <v>0</v>
      </c>
      <c r="Y108" s="95">
        <f>SUM($Y$109:$Y$113)</f>
        <v>4.23110156</v>
      </c>
      <c r="AA108" s="96">
        <f>SUM($AA$109:$AA$113)</f>
        <v>0</v>
      </c>
      <c r="AR108" s="93" t="s">
        <v>16</v>
      </c>
      <c r="AT108" s="93" t="s">
        <v>65</v>
      </c>
      <c r="AU108" s="93" t="s">
        <v>16</v>
      </c>
      <c r="AY108" s="93" t="s">
        <v>142</v>
      </c>
      <c r="BK108" s="97">
        <f>SUM($BK$109:$BK$113)</f>
        <v>0</v>
      </c>
    </row>
    <row r="109" spans="2:65" s="6" customFormat="1" ht="39" customHeight="1">
      <c r="B109" s="17"/>
      <c r="C109" s="102" t="s">
        <v>464</v>
      </c>
      <c r="D109" s="102" t="s">
        <v>143</v>
      </c>
      <c r="E109" s="100" t="s">
        <v>896</v>
      </c>
      <c r="F109" s="260" t="s">
        <v>897</v>
      </c>
      <c r="G109" s="257"/>
      <c r="H109" s="257"/>
      <c r="I109" s="257"/>
      <c r="J109" s="102" t="s">
        <v>194</v>
      </c>
      <c r="K109" s="103">
        <v>0.082</v>
      </c>
      <c r="L109" s="261"/>
      <c r="M109" s="257"/>
      <c r="N109" s="261">
        <f>ROUND($L$109*$K$109,2)</f>
        <v>0</v>
      </c>
      <c r="O109" s="257"/>
      <c r="P109" s="257"/>
      <c r="Q109" s="257"/>
      <c r="R109" s="101" t="s">
        <v>147</v>
      </c>
      <c r="S109" s="17"/>
      <c r="T109" s="104"/>
      <c r="U109" s="105" t="s">
        <v>36</v>
      </c>
      <c r="X109" s="106">
        <v>0.84758</v>
      </c>
      <c r="Y109" s="106">
        <f>$X$109*$K$109</f>
        <v>0.06950156</v>
      </c>
      <c r="Z109" s="106">
        <v>0</v>
      </c>
      <c r="AA109" s="107">
        <f>$Z$109*$K$109</f>
        <v>0</v>
      </c>
      <c r="AR109" s="68" t="s">
        <v>148</v>
      </c>
      <c r="AT109" s="68" t="s">
        <v>143</v>
      </c>
      <c r="AU109" s="68" t="s">
        <v>74</v>
      </c>
      <c r="AY109" s="68" t="s">
        <v>142</v>
      </c>
      <c r="BE109" s="108">
        <f>IF($U$109="základní",$N$109,0)</f>
        <v>0</v>
      </c>
      <c r="BF109" s="108">
        <f>IF($U$109="snížená",$N$109,0)</f>
        <v>0</v>
      </c>
      <c r="BG109" s="108">
        <f>IF($U$109="zákl. přenesená",$N$109,0)</f>
        <v>0</v>
      </c>
      <c r="BH109" s="108">
        <f>IF($U$109="sníž. přenesená",$N$109,0)</f>
        <v>0</v>
      </c>
      <c r="BI109" s="108">
        <f>IF($U$109="nulová",$N$109,0)</f>
        <v>0</v>
      </c>
      <c r="BJ109" s="68" t="s">
        <v>16</v>
      </c>
      <c r="BK109" s="108">
        <f>ROUND($L$109*$K$109,2)</f>
        <v>0</v>
      </c>
      <c r="BL109" s="68" t="s">
        <v>148</v>
      </c>
      <c r="BM109" s="68" t="s">
        <v>898</v>
      </c>
    </row>
    <row r="110" spans="2:47" s="6" customFormat="1" ht="27" customHeight="1">
      <c r="B110" s="17"/>
      <c r="F110" s="252" t="s">
        <v>899</v>
      </c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17"/>
      <c r="T110" s="41"/>
      <c r="AA110" s="42"/>
      <c r="AT110" s="6" t="s">
        <v>271</v>
      </c>
      <c r="AU110" s="6" t="s">
        <v>74</v>
      </c>
    </row>
    <row r="111" spans="2:51" s="6" customFormat="1" ht="15.75" customHeight="1">
      <c r="B111" s="109"/>
      <c r="E111" s="111"/>
      <c r="F111" s="258" t="s">
        <v>900</v>
      </c>
      <c r="G111" s="259"/>
      <c r="H111" s="259"/>
      <c r="I111" s="259"/>
      <c r="K111" s="112">
        <v>0.082</v>
      </c>
      <c r="S111" s="109"/>
      <c r="T111" s="113"/>
      <c r="AA111" s="114"/>
      <c r="AT111" s="111" t="s">
        <v>160</v>
      </c>
      <c r="AU111" s="111" t="s">
        <v>74</v>
      </c>
      <c r="AV111" s="111" t="s">
        <v>74</v>
      </c>
      <c r="AW111" s="111" t="s">
        <v>113</v>
      </c>
      <c r="AX111" s="111" t="s">
        <v>16</v>
      </c>
      <c r="AY111" s="111" t="s">
        <v>142</v>
      </c>
    </row>
    <row r="112" spans="2:65" s="6" customFormat="1" ht="51" customHeight="1">
      <c r="B112" s="17"/>
      <c r="C112" s="99" t="s">
        <v>357</v>
      </c>
      <c r="D112" s="99" t="s">
        <v>143</v>
      </c>
      <c r="E112" s="100" t="s">
        <v>901</v>
      </c>
      <c r="F112" s="260" t="s">
        <v>902</v>
      </c>
      <c r="G112" s="257"/>
      <c r="H112" s="257"/>
      <c r="I112" s="257"/>
      <c r="J112" s="102" t="s">
        <v>146</v>
      </c>
      <c r="K112" s="103">
        <v>10.404</v>
      </c>
      <c r="L112" s="261"/>
      <c r="M112" s="257"/>
      <c r="N112" s="261">
        <f>ROUND($L$112*$K$112,2)</f>
        <v>0</v>
      </c>
      <c r="O112" s="257"/>
      <c r="P112" s="257"/>
      <c r="Q112" s="257"/>
      <c r="R112" s="101" t="s">
        <v>147</v>
      </c>
      <c r="S112" s="17"/>
      <c r="T112" s="104"/>
      <c r="U112" s="105" t="s">
        <v>36</v>
      </c>
      <c r="X112" s="106">
        <v>0.4</v>
      </c>
      <c r="Y112" s="106">
        <f>$X$112*$K$112</f>
        <v>4.1616</v>
      </c>
      <c r="Z112" s="106">
        <v>0</v>
      </c>
      <c r="AA112" s="107">
        <f>$Z$112*$K$112</f>
        <v>0</v>
      </c>
      <c r="AR112" s="68" t="s">
        <v>148</v>
      </c>
      <c r="AT112" s="68" t="s">
        <v>143</v>
      </c>
      <c r="AU112" s="68" t="s">
        <v>74</v>
      </c>
      <c r="AY112" s="6" t="s">
        <v>142</v>
      </c>
      <c r="BE112" s="108">
        <f>IF($U$112="základní",$N$112,0)</f>
        <v>0</v>
      </c>
      <c r="BF112" s="108">
        <f>IF($U$112="snížená",$N$112,0)</f>
        <v>0</v>
      </c>
      <c r="BG112" s="108">
        <f>IF($U$112="zákl. přenesená",$N$112,0)</f>
        <v>0</v>
      </c>
      <c r="BH112" s="108">
        <f>IF($U$112="sníž. přenesená",$N$112,0)</f>
        <v>0</v>
      </c>
      <c r="BI112" s="108">
        <f>IF($U$112="nulová",$N$112,0)</f>
        <v>0</v>
      </c>
      <c r="BJ112" s="68" t="s">
        <v>16</v>
      </c>
      <c r="BK112" s="108">
        <f>ROUND($L$112*$K$112,2)</f>
        <v>0</v>
      </c>
      <c r="BL112" s="68" t="s">
        <v>148</v>
      </c>
      <c r="BM112" s="68" t="s">
        <v>903</v>
      </c>
    </row>
    <row r="113" spans="2:51" s="6" customFormat="1" ht="15.75" customHeight="1">
      <c r="B113" s="109"/>
      <c r="E113" s="110"/>
      <c r="F113" s="258" t="s">
        <v>904</v>
      </c>
      <c r="G113" s="259"/>
      <c r="H113" s="259"/>
      <c r="I113" s="259"/>
      <c r="K113" s="112">
        <v>10.404</v>
      </c>
      <c r="S113" s="109"/>
      <c r="T113" s="113"/>
      <c r="AA113" s="114"/>
      <c r="AT113" s="111" t="s">
        <v>160</v>
      </c>
      <c r="AU113" s="111" t="s">
        <v>74</v>
      </c>
      <c r="AV113" s="111" t="s">
        <v>74</v>
      </c>
      <c r="AW113" s="111" t="s">
        <v>113</v>
      </c>
      <c r="AX113" s="111" t="s">
        <v>16</v>
      </c>
      <c r="AY113" s="111" t="s">
        <v>142</v>
      </c>
    </row>
    <row r="114" spans="2:63" s="90" customFormat="1" ht="30.75" customHeight="1">
      <c r="B114" s="91"/>
      <c r="D114" s="98" t="s">
        <v>119</v>
      </c>
      <c r="N114" s="250">
        <f>$BK$114</f>
        <v>0</v>
      </c>
      <c r="O114" s="249"/>
      <c r="P114" s="249"/>
      <c r="Q114" s="249"/>
      <c r="S114" s="91"/>
      <c r="T114" s="94"/>
      <c r="W114" s="95">
        <f>SUM($W$115:$W$116)</f>
        <v>0</v>
      </c>
      <c r="Y114" s="95">
        <f>SUM($Y$115:$Y$116)</f>
        <v>0</v>
      </c>
      <c r="AA114" s="96">
        <f>SUM($AA$115:$AA$116)</f>
        <v>0</v>
      </c>
      <c r="AR114" s="93" t="s">
        <v>16</v>
      </c>
      <c r="AT114" s="93" t="s">
        <v>65</v>
      </c>
      <c r="AU114" s="93" t="s">
        <v>16</v>
      </c>
      <c r="AY114" s="93" t="s">
        <v>142</v>
      </c>
      <c r="BK114" s="97">
        <f>SUM($BK$115:$BK$116)</f>
        <v>0</v>
      </c>
    </row>
    <row r="115" spans="2:65" s="6" customFormat="1" ht="39" customHeight="1">
      <c r="B115" s="17"/>
      <c r="C115" s="99" t="s">
        <v>372</v>
      </c>
      <c r="D115" s="99" t="s">
        <v>143</v>
      </c>
      <c r="E115" s="100" t="s">
        <v>314</v>
      </c>
      <c r="F115" s="260" t="s">
        <v>706</v>
      </c>
      <c r="G115" s="257"/>
      <c r="H115" s="257"/>
      <c r="I115" s="257"/>
      <c r="J115" s="102" t="s">
        <v>146</v>
      </c>
      <c r="K115" s="103">
        <v>9.84</v>
      </c>
      <c r="L115" s="261"/>
      <c r="M115" s="257"/>
      <c r="N115" s="261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05" t="s">
        <v>36</v>
      </c>
      <c r="X115" s="106">
        <v>0</v>
      </c>
      <c r="Y115" s="106">
        <f>$X$115*$K$115</f>
        <v>0</v>
      </c>
      <c r="Z115" s="106">
        <v>0</v>
      </c>
      <c r="AA115" s="107">
        <f>$Z$115*$K$115</f>
        <v>0</v>
      </c>
      <c r="AR115" s="68" t="s">
        <v>148</v>
      </c>
      <c r="AT115" s="68" t="s">
        <v>143</v>
      </c>
      <c r="AU115" s="68" t="s">
        <v>74</v>
      </c>
      <c r="AY115" s="6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148</v>
      </c>
      <c r="BM115" s="68" t="s">
        <v>905</v>
      </c>
    </row>
    <row r="116" spans="2:51" s="6" customFormat="1" ht="15.75" customHeight="1">
      <c r="B116" s="109"/>
      <c r="E116" s="110"/>
      <c r="F116" s="258" t="s">
        <v>906</v>
      </c>
      <c r="G116" s="259"/>
      <c r="H116" s="259"/>
      <c r="I116" s="259"/>
      <c r="K116" s="112">
        <v>9.84</v>
      </c>
      <c r="S116" s="109"/>
      <c r="T116" s="113"/>
      <c r="AA116" s="114"/>
      <c r="AT116" s="111" t="s">
        <v>160</v>
      </c>
      <c r="AU116" s="111" t="s">
        <v>74</v>
      </c>
      <c r="AV116" s="111" t="s">
        <v>74</v>
      </c>
      <c r="AW116" s="111" t="s">
        <v>113</v>
      </c>
      <c r="AX116" s="111" t="s">
        <v>16</v>
      </c>
      <c r="AY116" s="111" t="s">
        <v>142</v>
      </c>
    </row>
    <row r="117" spans="2:63" s="90" customFormat="1" ht="30.75" customHeight="1">
      <c r="B117" s="91"/>
      <c r="D117" s="98" t="s">
        <v>120</v>
      </c>
      <c r="N117" s="250">
        <f>$BK$117</f>
        <v>0</v>
      </c>
      <c r="O117" s="249"/>
      <c r="P117" s="249"/>
      <c r="Q117" s="249"/>
      <c r="S117" s="91"/>
      <c r="T117" s="94"/>
      <c r="W117" s="95">
        <f>SUM($W$118:$W$135)</f>
        <v>0</v>
      </c>
      <c r="Y117" s="95">
        <f>SUM($Y$118:$Y$135)</f>
        <v>0.4638799999999999</v>
      </c>
      <c r="AA117" s="96">
        <f>SUM($AA$118:$AA$135)</f>
        <v>0</v>
      </c>
      <c r="AR117" s="93" t="s">
        <v>16</v>
      </c>
      <c r="AT117" s="93" t="s">
        <v>65</v>
      </c>
      <c r="AU117" s="93" t="s">
        <v>16</v>
      </c>
      <c r="AY117" s="93" t="s">
        <v>142</v>
      </c>
      <c r="BK117" s="97">
        <f>SUM($BK$118:$BK$135)</f>
        <v>0</v>
      </c>
    </row>
    <row r="118" spans="2:65" s="6" customFormat="1" ht="39" customHeight="1">
      <c r="B118" s="17"/>
      <c r="C118" s="99" t="s">
        <v>148</v>
      </c>
      <c r="D118" s="99" t="s">
        <v>143</v>
      </c>
      <c r="E118" s="100" t="s">
        <v>383</v>
      </c>
      <c r="F118" s="260" t="s">
        <v>384</v>
      </c>
      <c r="G118" s="257"/>
      <c r="H118" s="257"/>
      <c r="I118" s="257"/>
      <c r="J118" s="102" t="s">
        <v>157</v>
      </c>
      <c r="K118" s="103">
        <v>56</v>
      </c>
      <c r="L118" s="261"/>
      <c r="M118" s="257"/>
      <c r="N118" s="261">
        <f>ROUND($L$118*$K$118,2)</f>
        <v>0</v>
      </c>
      <c r="O118" s="257"/>
      <c r="P118" s="257"/>
      <c r="Q118" s="257"/>
      <c r="R118" s="101" t="s">
        <v>147</v>
      </c>
      <c r="S118" s="17"/>
      <c r="T118" s="104"/>
      <c r="U118" s="105" t="s">
        <v>36</v>
      </c>
      <c r="X118" s="106">
        <v>0</v>
      </c>
      <c r="Y118" s="106">
        <f>$X$118*$K$118</f>
        <v>0</v>
      </c>
      <c r="Z118" s="106">
        <v>0</v>
      </c>
      <c r="AA118" s="107">
        <f>$Z$118*$K$118</f>
        <v>0</v>
      </c>
      <c r="AR118" s="68" t="s">
        <v>148</v>
      </c>
      <c r="AT118" s="68" t="s">
        <v>143</v>
      </c>
      <c r="AU118" s="68" t="s">
        <v>74</v>
      </c>
      <c r="AY118" s="6" t="s">
        <v>142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8" t="s">
        <v>16</v>
      </c>
      <c r="BK118" s="108">
        <f>ROUND($L$118*$K$118,2)</f>
        <v>0</v>
      </c>
      <c r="BL118" s="68" t="s">
        <v>148</v>
      </c>
      <c r="BM118" s="68" t="s">
        <v>907</v>
      </c>
    </row>
    <row r="119" spans="2:51" s="6" customFormat="1" ht="15.75" customHeight="1">
      <c r="B119" s="109"/>
      <c r="E119" s="110"/>
      <c r="F119" s="258" t="s">
        <v>908</v>
      </c>
      <c r="G119" s="259"/>
      <c r="H119" s="259"/>
      <c r="I119" s="259"/>
      <c r="K119" s="112">
        <v>56</v>
      </c>
      <c r="S119" s="109"/>
      <c r="T119" s="113"/>
      <c r="AA119" s="114"/>
      <c r="AT119" s="111" t="s">
        <v>160</v>
      </c>
      <c r="AU119" s="111" t="s">
        <v>74</v>
      </c>
      <c r="AV119" s="111" t="s">
        <v>74</v>
      </c>
      <c r="AW119" s="111" t="s">
        <v>113</v>
      </c>
      <c r="AX119" s="111" t="s">
        <v>16</v>
      </c>
      <c r="AY119" s="111" t="s">
        <v>142</v>
      </c>
    </row>
    <row r="120" spans="2:65" s="6" customFormat="1" ht="27" customHeight="1">
      <c r="B120" s="17"/>
      <c r="C120" s="123" t="s">
        <v>425</v>
      </c>
      <c r="D120" s="123" t="s">
        <v>202</v>
      </c>
      <c r="E120" s="116" t="s">
        <v>387</v>
      </c>
      <c r="F120" s="254" t="s">
        <v>909</v>
      </c>
      <c r="G120" s="255"/>
      <c r="H120" s="255"/>
      <c r="I120" s="255"/>
      <c r="J120" s="115" t="s">
        <v>157</v>
      </c>
      <c r="K120" s="117">
        <v>48.8</v>
      </c>
      <c r="L120" s="256"/>
      <c r="M120" s="255"/>
      <c r="N120" s="256">
        <f>ROUND($L$120*$K$120,2)</f>
        <v>0</v>
      </c>
      <c r="O120" s="257"/>
      <c r="P120" s="257"/>
      <c r="Q120" s="257"/>
      <c r="R120" s="101" t="s">
        <v>147</v>
      </c>
      <c r="S120" s="17"/>
      <c r="T120" s="104"/>
      <c r="U120" s="105" t="s">
        <v>36</v>
      </c>
      <c r="X120" s="106">
        <v>0.0045</v>
      </c>
      <c r="Y120" s="106">
        <f>$X$120*$K$120</f>
        <v>0.21959999999999996</v>
      </c>
      <c r="Z120" s="106">
        <v>0</v>
      </c>
      <c r="AA120" s="107">
        <f>$Z$120*$K$120</f>
        <v>0</v>
      </c>
      <c r="AR120" s="68" t="s">
        <v>205</v>
      </c>
      <c r="AT120" s="68" t="s">
        <v>202</v>
      </c>
      <c r="AU120" s="68" t="s">
        <v>74</v>
      </c>
      <c r="AY120" s="6" t="s">
        <v>142</v>
      </c>
      <c r="BE120" s="108">
        <f>IF($U$120="základní",$N$120,0)</f>
        <v>0</v>
      </c>
      <c r="BF120" s="108">
        <f>IF($U$120="snížená",$N$120,0)</f>
        <v>0</v>
      </c>
      <c r="BG120" s="108">
        <f>IF($U$120="zákl. přenesená",$N$120,0)</f>
        <v>0</v>
      </c>
      <c r="BH120" s="108">
        <f>IF($U$120="sníž. přenesená",$N$120,0)</f>
        <v>0</v>
      </c>
      <c r="BI120" s="108">
        <f>IF($U$120="nulová",$N$120,0)</f>
        <v>0</v>
      </c>
      <c r="BJ120" s="68" t="s">
        <v>16</v>
      </c>
      <c r="BK120" s="108">
        <f>ROUND($L$120*$K$120,2)</f>
        <v>0</v>
      </c>
      <c r="BL120" s="68" t="s">
        <v>148</v>
      </c>
      <c r="BM120" s="68" t="s">
        <v>910</v>
      </c>
    </row>
    <row r="121" spans="2:51" s="6" customFormat="1" ht="15.75" customHeight="1">
      <c r="B121" s="109"/>
      <c r="E121" s="110"/>
      <c r="F121" s="258" t="s">
        <v>911</v>
      </c>
      <c r="G121" s="259"/>
      <c r="H121" s="259"/>
      <c r="I121" s="259"/>
      <c r="K121" s="112">
        <v>48.8</v>
      </c>
      <c r="S121" s="109"/>
      <c r="T121" s="113"/>
      <c r="AA121" s="114"/>
      <c r="AT121" s="111" t="s">
        <v>160</v>
      </c>
      <c r="AU121" s="111" t="s">
        <v>74</v>
      </c>
      <c r="AV121" s="111" t="s">
        <v>74</v>
      </c>
      <c r="AW121" s="111" t="s">
        <v>113</v>
      </c>
      <c r="AX121" s="111" t="s">
        <v>16</v>
      </c>
      <c r="AY121" s="111" t="s">
        <v>142</v>
      </c>
    </row>
    <row r="122" spans="2:65" s="6" customFormat="1" ht="39" customHeight="1">
      <c r="B122" s="17"/>
      <c r="C122" s="123" t="s">
        <v>394</v>
      </c>
      <c r="D122" s="123" t="s">
        <v>202</v>
      </c>
      <c r="E122" s="116" t="s">
        <v>912</v>
      </c>
      <c r="F122" s="254" t="s">
        <v>913</v>
      </c>
      <c r="G122" s="255"/>
      <c r="H122" s="255"/>
      <c r="I122" s="255"/>
      <c r="J122" s="115" t="s">
        <v>235</v>
      </c>
      <c r="K122" s="117">
        <v>2</v>
      </c>
      <c r="L122" s="256"/>
      <c r="M122" s="255"/>
      <c r="N122" s="256">
        <f>ROUND($L$122*$K$122,2)</f>
        <v>0</v>
      </c>
      <c r="O122" s="257"/>
      <c r="P122" s="257"/>
      <c r="Q122" s="257"/>
      <c r="R122" s="101" t="s">
        <v>147</v>
      </c>
      <c r="S122" s="17"/>
      <c r="T122" s="104"/>
      <c r="U122" s="105" t="s">
        <v>36</v>
      </c>
      <c r="X122" s="106">
        <v>0.0126</v>
      </c>
      <c r="Y122" s="106">
        <f>$X$122*$K$122</f>
        <v>0.0252</v>
      </c>
      <c r="Z122" s="106">
        <v>0</v>
      </c>
      <c r="AA122" s="107">
        <f>$Z$122*$K$122</f>
        <v>0</v>
      </c>
      <c r="AR122" s="68" t="s">
        <v>205</v>
      </c>
      <c r="AT122" s="68" t="s">
        <v>202</v>
      </c>
      <c r="AU122" s="68" t="s">
        <v>74</v>
      </c>
      <c r="AY122" s="6" t="s">
        <v>142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16</v>
      </c>
      <c r="BK122" s="108">
        <f>ROUND($L$122*$K$122,2)</f>
        <v>0</v>
      </c>
      <c r="BL122" s="68" t="s">
        <v>148</v>
      </c>
      <c r="BM122" s="68" t="s">
        <v>914</v>
      </c>
    </row>
    <row r="123" spans="2:47" s="6" customFormat="1" ht="27" customHeight="1">
      <c r="B123" s="17"/>
      <c r="F123" s="252" t="s">
        <v>915</v>
      </c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17"/>
      <c r="T123" s="41"/>
      <c r="AA123" s="42"/>
      <c r="AT123" s="6" t="s">
        <v>271</v>
      </c>
      <c r="AU123" s="6" t="s">
        <v>74</v>
      </c>
    </row>
    <row r="124" spans="2:65" s="6" customFormat="1" ht="51" customHeight="1">
      <c r="B124" s="17"/>
      <c r="C124" s="99" t="s">
        <v>9</v>
      </c>
      <c r="D124" s="99" t="s">
        <v>143</v>
      </c>
      <c r="E124" s="100" t="s">
        <v>916</v>
      </c>
      <c r="F124" s="260" t="s">
        <v>917</v>
      </c>
      <c r="G124" s="257"/>
      <c r="H124" s="257"/>
      <c r="I124" s="257"/>
      <c r="J124" s="102" t="s">
        <v>235</v>
      </c>
      <c r="K124" s="103">
        <v>4</v>
      </c>
      <c r="L124" s="261"/>
      <c r="M124" s="257"/>
      <c r="N124" s="261">
        <f>ROUND($L$124*$K$124,2)</f>
        <v>0</v>
      </c>
      <c r="O124" s="257"/>
      <c r="P124" s="257"/>
      <c r="Q124" s="257"/>
      <c r="R124" s="101" t="s">
        <v>147</v>
      </c>
      <c r="S124" s="17"/>
      <c r="T124" s="104"/>
      <c r="U124" s="105" t="s">
        <v>36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8" t="s">
        <v>148</v>
      </c>
      <c r="AT124" s="68" t="s">
        <v>143</v>
      </c>
      <c r="AU124" s="68" t="s">
        <v>74</v>
      </c>
      <c r="AY124" s="6" t="s">
        <v>142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8" t="s">
        <v>16</v>
      </c>
      <c r="BK124" s="108">
        <f>ROUND($L$124*$K$124,2)</f>
        <v>0</v>
      </c>
      <c r="BL124" s="68" t="s">
        <v>148</v>
      </c>
      <c r="BM124" s="68" t="s">
        <v>918</v>
      </c>
    </row>
    <row r="125" spans="2:65" s="6" customFormat="1" ht="27" customHeight="1">
      <c r="B125" s="17"/>
      <c r="C125" s="115" t="s">
        <v>207</v>
      </c>
      <c r="D125" s="115" t="s">
        <v>202</v>
      </c>
      <c r="E125" s="116" t="s">
        <v>919</v>
      </c>
      <c r="F125" s="254" t="s">
        <v>920</v>
      </c>
      <c r="G125" s="255"/>
      <c r="H125" s="255"/>
      <c r="I125" s="255"/>
      <c r="J125" s="115" t="s">
        <v>235</v>
      </c>
      <c r="K125" s="117">
        <v>2</v>
      </c>
      <c r="L125" s="256"/>
      <c r="M125" s="255"/>
      <c r="N125" s="256">
        <f>ROUND($L$125*$K$125,2)</f>
        <v>0</v>
      </c>
      <c r="O125" s="257"/>
      <c r="P125" s="257"/>
      <c r="Q125" s="257"/>
      <c r="R125" s="101" t="s">
        <v>147</v>
      </c>
      <c r="S125" s="17"/>
      <c r="T125" s="104"/>
      <c r="U125" s="105" t="s">
        <v>36</v>
      </c>
      <c r="X125" s="106">
        <v>0.00037</v>
      </c>
      <c r="Y125" s="106">
        <f>$X$125*$K$125</f>
        <v>0.00074</v>
      </c>
      <c r="Z125" s="106">
        <v>0</v>
      </c>
      <c r="AA125" s="107">
        <f>$Z$125*$K$125</f>
        <v>0</v>
      </c>
      <c r="AR125" s="68" t="s">
        <v>205</v>
      </c>
      <c r="AT125" s="68" t="s">
        <v>202</v>
      </c>
      <c r="AU125" s="68" t="s">
        <v>74</v>
      </c>
      <c r="AY125" s="68" t="s">
        <v>142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16</v>
      </c>
      <c r="BK125" s="108">
        <f>ROUND($L$125*$K$125,2)</f>
        <v>0</v>
      </c>
      <c r="BL125" s="68" t="s">
        <v>148</v>
      </c>
      <c r="BM125" s="68" t="s">
        <v>921</v>
      </c>
    </row>
    <row r="126" spans="2:65" s="6" customFormat="1" ht="39" customHeight="1">
      <c r="B126" s="17"/>
      <c r="C126" s="115" t="s">
        <v>326</v>
      </c>
      <c r="D126" s="115" t="s">
        <v>202</v>
      </c>
      <c r="E126" s="116" t="s">
        <v>922</v>
      </c>
      <c r="F126" s="254" t="s">
        <v>923</v>
      </c>
      <c r="G126" s="255"/>
      <c r="H126" s="255"/>
      <c r="I126" s="255"/>
      <c r="J126" s="115" t="s">
        <v>235</v>
      </c>
      <c r="K126" s="117">
        <v>2</v>
      </c>
      <c r="L126" s="256"/>
      <c r="M126" s="255"/>
      <c r="N126" s="256">
        <f>ROUND($L$126*$K$126,2)</f>
        <v>0</v>
      </c>
      <c r="O126" s="257"/>
      <c r="P126" s="257"/>
      <c r="Q126" s="257"/>
      <c r="R126" s="101" t="s">
        <v>147</v>
      </c>
      <c r="S126" s="17"/>
      <c r="T126" s="104"/>
      <c r="U126" s="105" t="s">
        <v>36</v>
      </c>
      <c r="X126" s="106">
        <v>0.00029</v>
      </c>
      <c r="Y126" s="106">
        <f>$X$126*$K$126</f>
        <v>0.00058</v>
      </c>
      <c r="Z126" s="106">
        <v>0</v>
      </c>
      <c r="AA126" s="107">
        <f>$Z$126*$K$126</f>
        <v>0</v>
      </c>
      <c r="AR126" s="68" t="s">
        <v>205</v>
      </c>
      <c r="AT126" s="68" t="s">
        <v>202</v>
      </c>
      <c r="AU126" s="68" t="s">
        <v>74</v>
      </c>
      <c r="AY126" s="68" t="s">
        <v>142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8" t="s">
        <v>16</v>
      </c>
      <c r="BK126" s="108">
        <f>ROUND($L$126*$K$126,2)</f>
        <v>0</v>
      </c>
      <c r="BL126" s="68" t="s">
        <v>148</v>
      </c>
      <c r="BM126" s="68" t="s">
        <v>924</v>
      </c>
    </row>
    <row r="127" spans="2:65" s="6" customFormat="1" ht="27" customHeight="1">
      <c r="B127" s="17"/>
      <c r="C127" s="102" t="s">
        <v>213</v>
      </c>
      <c r="D127" s="102" t="s">
        <v>143</v>
      </c>
      <c r="E127" s="100" t="s">
        <v>925</v>
      </c>
      <c r="F127" s="260" t="s">
        <v>926</v>
      </c>
      <c r="G127" s="257"/>
      <c r="H127" s="257"/>
      <c r="I127" s="257"/>
      <c r="J127" s="102" t="s">
        <v>235</v>
      </c>
      <c r="K127" s="103">
        <v>1</v>
      </c>
      <c r="L127" s="261"/>
      <c r="M127" s="257"/>
      <c r="N127" s="261">
        <f>ROUND($L$127*$K$127,2)</f>
        <v>0</v>
      </c>
      <c r="O127" s="257"/>
      <c r="P127" s="257"/>
      <c r="Q127" s="257"/>
      <c r="R127" s="101" t="s">
        <v>147</v>
      </c>
      <c r="S127" s="17"/>
      <c r="T127" s="104"/>
      <c r="U127" s="105" t="s">
        <v>36</v>
      </c>
      <c r="X127" s="106">
        <v>0.00163</v>
      </c>
      <c r="Y127" s="106">
        <f>$X$127*$K$127</f>
        <v>0.00163</v>
      </c>
      <c r="Z127" s="106">
        <v>0</v>
      </c>
      <c r="AA127" s="107">
        <f>$Z$127*$K$127</f>
        <v>0</v>
      </c>
      <c r="AR127" s="68" t="s">
        <v>148</v>
      </c>
      <c r="AT127" s="68" t="s">
        <v>143</v>
      </c>
      <c r="AU127" s="68" t="s">
        <v>74</v>
      </c>
      <c r="AY127" s="68" t="s">
        <v>142</v>
      </c>
      <c r="BE127" s="108">
        <f>IF($U$127="základní",$N$127,0)</f>
        <v>0</v>
      </c>
      <c r="BF127" s="108">
        <f>IF($U$127="snížená",$N$127,0)</f>
        <v>0</v>
      </c>
      <c r="BG127" s="108">
        <f>IF($U$127="zákl. přenesená",$N$127,0)</f>
        <v>0</v>
      </c>
      <c r="BH127" s="108">
        <f>IF($U$127="sníž. přenesená",$N$127,0)</f>
        <v>0</v>
      </c>
      <c r="BI127" s="108">
        <f>IF($U$127="nulová",$N$127,0)</f>
        <v>0</v>
      </c>
      <c r="BJ127" s="68" t="s">
        <v>16</v>
      </c>
      <c r="BK127" s="108">
        <f>ROUND($L$127*$K$127,2)</f>
        <v>0</v>
      </c>
      <c r="BL127" s="68" t="s">
        <v>148</v>
      </c>
      <c r="BM127" s="68" t="s">
        <v>927</v>
      </c>
    </row>
    <row r="128" spans="2:65" s="6" customFormat="1" ht="63" customHeight="1">
      <c r="B128" s="17"/>
      <c r="C128" s="115" t="s">
        <v>738</v>
      </c>
      <c r="D128" s="115" t="s">
        <v>202</v>
      </c>
      <c r="E128" s="116" t="s">
        <v>928</v>
      </c>
      <c r="F128" s="254" t="s">
        <v>929</v>
      </c>
      <c r="G128" s="255"/>
      <c r="H128" s="255"/>
      <c r="I128" s="255"/>
      <c r="J128" s="115" t="s">
        <v>235</v>
      </c>
      <c r="K128" s="117">
        <v>1</v>
      </c>
      <c r="L128" s="256"/>
      <c r="M128" s="255"/>
      <c r="N128" s="256">
        <f>ROUND($L$128*$K$128,2)</f>
        <v>0</v>
      </c>
      <c r="O128" s="257"/>
      <c r="P128" s="257"/>
      <c r="Q128" s="257"/>
      <c r="R128" s="101" t="s">
        <v>147</v>
      </c>
      <c r="S128" s="17"/>
      <c r="T128" s="104"/>
      <c r="U128" s="105" t="s">
        <v>36</v>
      </c>
      <c r="X128" s="106">
        <v>0.00202</v>
      </c>
      <c r="Y128" s="106">
        <f>$X$128*$K$128</f>
        <v>0.00202</v>
      </c>
      <c r="Z128" s="106">
        <v>0</v>
      </c>
      <c r="AA128" s="107">
        <f>$Z$128*$K$128</f>
        <v>0</v>
      </c>
      <c r="AR128" s="68" t="s">
        <v>205</v>
      </c>
      <c r="AT128" s="68" t="s">
        <v>202</v>
      </c>
      <c r="AU128" s="68" t="s">
        <v>74</v>
      </c>
      <c r="AY128" s="68" t="s">
        <v>142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16</v>
      </c>
      <c r="BK128" s="108">
        <f>ROUND($L$128*$K$128,2)</f>
        <v>0</v>
      </c>
      <c r="BL128" s="68" t="s">
        <v>148</v>
      </c>
      <c r="BM128" s="68" t="s">
        <v>930</v>
      </c>
    </row>
    <row r="129" spans="2:47" s="6" customFormat="1" ht="27" customHeight="1">
      <c r="B129" s="17"/>
      <c r="F129" s="252" t="s">
        <v>931</v>
      </c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17"/>
      <c r="T129" s="41"/>
      <c r="AA129" s="42"/>
      <c r="AT129" s="6" t="s">
        <v>271</v>
      </c>
      <c r="AU129" s="6" t="s">
        <v>74</v>
      </c>
    </row>
    <row r="130" spans="2:65" s="6" customFormat="1" ht="51" customHeight="1">
      <c r="B130" s="17"/>
      <c r="C130" s="99" t="s">
        <v>205</v>
      </c>
      <c r="D130" s="99" t="s">
        <v>143</v>
      </c>
      <c r="E130" s="100" t="s">
        <v>932</v>
      </c>
      <c r="F130" s="260" t="s">
        <v>933</v>
      </c>
      <c r="G130" s="257"/>
      <c r="H130" s="257"/>
      <c r="I130" s="257"/>
      <c r="J130" s="102" t="s">
        <v>235</v>
      </c>
      <c r="K130" s="103">
        <v>4</v>
      </c>
      <c r="L130" s="261"/>
      <c r="M130" s="257"/>
      <c r="N130" s="261">
        <f>ROUND($L$130*$K$130,2)</f>
        <v>0</v>
      </c>
      <c r="O130" s="257"/>
      <c r="P130" s="257"/>
      <c r="Q130" s="257"/>
      <c r="R130" s="101" t="s">
        <v>147</v>
      </c>
      <c r="S130" s="17"/>
      <c r="T130" s="104"/>
      <c r="U130" s="105" t="s">
        <v>36</v>
      </c>
      <c r="X130" s="106">
        <v>0.0062</v>
      </c>
      <c r="Y130" s="106">
        <f>$X$130*$K$130</f>
        <v>0.0248</v>
      </c>
      <c r="Z130" s="106">
        <v>0</v>
      </c>
      <c r="AA130" s="107">
        <f>$Z$130*$K$130</f>
        <v>0</v>
      </c>
      <c r="AR130" s="68" t="s">
        <v>148</v>
      </c>
      <c r="AT130" s="68" t="s">
        <v>143</v>
      </c>
      <c r="AU130" s="68" t="s">
        <v>74</v>
      </c>
      <c r="AY130" s="6" t="s">
        <v>142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8" t="s">
        <v>16</v>
      </c>
      <c r="BK130" s="108">
        <f>ROUND($L$130*$K$130,2)</f>
        <v>0</v>
      </c>
      <c r="BL130" s="68" t="s">
        <v>148</v>
      </c>
      <c r="BM130" s="68" t="s">
        <v>934</v>
      </c>
    </row>
    <row r="131" spans="2:65" s="6" customFormat="1" ht="51" customHeight="1">
      <c r="B131" s="17"/>
      <c r="C131" s="102" t="s">
        <v>404</v>
      </c>
      <c r="D131" s="102" t="s">
        <v>143</v>
      </c>
      <c r="E131" s="100" t="s">
        <v>935</v>
      </c>
      <c r="F131" s="260" t="s">
        <v>936</v>
      </c>
      <c r="G131" s="257"/>
      <c r="H131" s="257"/>
      <c r="I131" s="257"/>
      <c r="J131" s="102" t="s">
        <v>235</v>
      </c>
      <c r="K131" s="103">
        <v>4</v>
      </c>
      <c r="L131" s="261"/>
      <c r="M131" s="257"/>
      <c r="N131" s="261">
        <f>ROUND($L$131*$K$131,2)</f>
        <v>0</v>
      </c>
      <c r="O131" s="257"/>
      <c r="P131" s="257"/>
      <c r="Q131" s="257"/>
      <c r="R131" s="101" t="s">
        <v>147</v>
      </c>
      <c r="S131" s="17"/>
      <c r="T131" s="104"/>
      <c r="U131" s="105" t="s">
        <v>36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148</v>
      </c>
      <c r="AT131" s="68" t="s">
        <v>143</v>
      </c>
      <c r="AU131" s="68" t="s">
        <v>74</v>
      </c>
      <c r="AY131" s="68" t="s">
        <v>142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16</v>
      </c>
      <c r="BK131" s="108">
        <f>ROUND($L$131*$K$131,2)</f>
        <v>0</v>
      </c>
      <c r="BL131" s="68" t="s">
        <v>148</v>
      </c>
      <c r="BM131" s="68" t="s">
        <v>937</v>
      </c>
    </row>
    <row r="132" spans="2:65" s="6" customFormat="1" ht="39" customHeight="1">
      <c r="B132" s="17"/>
      <c r="C132" s="102" t="s">
        <v>21</v>
      </c>
      <c r="D132" s="102" t="s">
        <v>143</v>
      </c>
      <c r="E132" s="100" t="s">
        <v>938</v>
      </c>
      <c r="F132" s="260" t="s">
        <v>939</v>
      </c>
      <c r="G132" s="257"/>
      <c r="H132" s="257"/>
      <c r="I132" s="257"/>
      <c r="J132" s="102" t="s">
        <v>235</v>
      </c>
      <c r="K132" s="103">
        <v>4</v>
      </c>
      <c r="L132" s="261"/>
      <c r="M132" s="257"/>
      <c r="N132" s="261">
        <f>ROUND($L$132*$K$132,2)</f>
        <v>0</v>
      </c>
      <c r="O132" s="257"/>
      <c r="P132" s="257"/>
      <c r="Q132" s="257"/>
      <c r="R132" s="101" t="s">
        <v>147</v>
      </c>
      <c r="S132" s="17"/>
      <c r="T132" s="104"/>
      <c r="U132" s="105" t="s">
        <v>36</v>
      </c>
      <c r="X132" s="106">
        <v>0.00626</v>
      </c>
      <c r="Y132" s="106">
        <f>$X$132*$K$132</f>
        <v>0.02504</v>
      </c>
      <c r="Z132" s="106">
        <v>0</v>
      </c>
      <c r="AA132" s="107">
        <f>$Z$132*$K$132</f>
        <v>0</v>
      </c>
      <c r="AR132" s="68" t="s">
        <v>148</v>
      </c>
      <c r="AT132" s="68" t="s">
        <v>143</v>
      </c>
      <c r="AU132" s="68" t="s">
        <v>74</v>
      </c>
      <c r="AY132" s="68" t="s">
        <v>142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8" t="s">
        <v>16</v>
      </c>
      <c r="BK132" s="108">
        <f>ROUND($L$132*$K$132,2)</f>
        <v>0</v>
      </c>
      <c r="BL132" s="68" t="s">
        <v>148</v>
      </c>
      <c r="BM132" s="68" t="s">
        <v>940</v>
      </c>
    </row>
    <row r="133" spans="2:65" s="6" customFormat="1" ht="51" customHeight="1">
      <c r="B133" s="17"/>
      <c r="C133" s="102" t="s">
        <v>390</v>
      </c>
      <c r="D133" s="102" t="s">
        <v>143</v>
      </c>
      <c r="E133" s="100" t="s">
        <v>941</v>
      </c>
      <c r="F133" s="260" t="s">
        <v>942</v>
      </c>
      <c r="G133" s="257"/>
      <c r="H133" s="257"/>
      <c r="I133" s="257"/>
      <c r="J133" s="102" t="s">
        <v>235</v>
      </c>
      <c r="K133" s="103">
        <v>1</v>
      </c>
      <c r="L133" s="261"/>
      <c r="M133" s="257"/>
      <c r="N133" s="261">
        <f>ROUND($L$133*$K$133,2)</f>
        <v>0</v>
      </c>
      <c r="O133" s="257"/>
      <c r="P133" s="257"/>
      <c r="Q133" s="257"/>
      <c r="R133" s="101" t="s">
        <v>147</v>
      </c>
      <c r="S133" s="17"/>
      <c r="T133" s="104"/>
      <c r="U133" s="105" t="s">
        <v>36</v>
      </c>
      <c r="X133" s="106">
        <v>0.01136</v>
      </c>
      <c r="Y133" s="106">
        <f>$X$133*$K$133</f>
        <v>0.01136</v>
      </c>
      <c r="Z133" s="106">
        <v>0</v>
      </c>
      <c r="AA133" s="107">
        <f>$Z$133*$K$133</f>
        <v>0</v>
      </c>
      <c r="AR133" s="68" t="s">
        <v>148</v>
      </c>
      <c r="AT133" s="68" t="s">
        <v>143</v>
      </c>
      <c r="AU133" s="68" t="s">
        <v>74</v>
      </c>
      <c r="AY133" s="68" t="s">
        <v>142</v>
      </c>
      <c r="BE133" s="108">
        <f>IF($U$133="základní",$N$133,0)</f>
        <v>0</v>
      </c>
      <c r="BF133" s="108">
        <f>IF($U$133="snížená",$N$133,0)</f>
        <v>0</v>
      </c>
      <c r="BG133" s="108">
        <f>IF($U$133="zákl. přenesená",$N$133,0)</f>
        <v>0</v>
      </c>
      <c r="BH133" s="108">
        <f>IF($U$133="sníž. přenesená",$N$133,0)</f>
        <v>0</v>
      </c>
      <c r="BI133" s="108">
        <f>IF($U$133="nulová",$N$133,0)</f>
        <v>0</v>
      </c>
      <c r="BJ133" s="68" t="s">
        <v>16</v>
      </c>
      <c r="BK133" s="108">
        <f>ROUND($L$133*$K$133,2)</f>
        <v>0</v>
      </c>
      <c r="BL133" s="68" t="s">
        <v>148</v>
      </c>
      <c r="BM133" s="68" t="s">
        <v>943</v>
      </c>
    </row>
    <row r="134" spans="2:65" s="6" customFormat="1" ht="51" customHeight="1">
      <c r="B134" s="17"/>
      <c r="C134" s="102" t="s">
        <v>150</v>
      </c>
      <c r="D134" s="102" t="s">
        <v>143</v>
      </c>
      <c r="E134" s="100" t="s">
        <v>944</v>
      </c>
      <c r="F134" s="260" t="s">
        <v>945</v>
      </c>
      <c r="G134" s="257"/>
      <c r="H134" s="257"/>
      <c r="I134" s="257"/>
      <c r="J134" s="102" t="s">
        <v>235</v>
      </c>
      <c r="K134" s="103">
        <v>1</v>
      </c>
      <c r="L134" s="261"/>
      <c r="M134" s="257"/>
      <c r="N134" s="261">
        <f>ROUND($L$134*$K$134,2)</f>
        <v>0</v>
      </c>
      <c r="O134" s="257"/>
      <c r="P134" s="257"/>
      <c r="Q134" s="257"/>
      <c r="R134" s="101" t="s">
        <v>147</v>
      </c>
      <c r="S134" s="17"/>
      <c r="T134" s="104"/>
      <c r="U134" s="105" t="s">
        <v>36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8" t="s">
        <v>148</v>
      </c>
      <c r="AT134" s="68" t="s">
        <v>143</v>
      </c>
      <c r="AU134" s="68" t="s">
        <v>74</v>
      </c>
      <c r="AY134" s="68" t="s">
        <v>142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16</v>
      </c>
      <c r="BK134" s="108">
        <f>ROUND($L$134*$K$134,2)</f>
        <v>0</v>
      </c>
      <c r="BL134" s="68" t="s">
        <v>148</v>
      </c>
      <c r="BM134" s="68" t="s">
        <v>946</v>
      </c>
    </row>
    <row r="135" spans="2:65" s="6" customFormat="1" ht="51" customHeight="1">
      <c r="B135" s="17"/>
      <c r="C135" s="102" t="s">
        <v>514</v>
      </c>
      <c r="D135" s="102" t="s">
        <v>143</v>
      </c>
      <c r="E135" s="100" t="s">
        <v>947</v>
      </c>
      <c r="F135" s="260" t="s">
        <v>948</v>
      </c>
      <c r="G135" s="257"/>
      <c r="H135" s="257"/>
      <c r="I135" s="257"/>
      <c r="J135" s="102" t="s">
        <v>235</v>
      </c>
      <c r="K135" s="103">
        <v>1</v>
      </c>
      <c r="L135" s="261"/>
      <c r="M135" s="257"/>
      <c r="N135" s="261">
        <f>ROUND($L$135*$K$135,2)</f>
        <v>0</v>
      </c>
      <c r="O135" s="257"/>
      <c r="P135" s="257"/>
      <c r="Q135" s="257"/>
      <c r="R135" s="101" t="s">
        <v>147</v>
      </c>
      <c r="S135" s="17"/>
      <c r="T135" s="104"/>
      <c r="U135" s="105" t="s">
        <v>36</v>
      </c>
      <c r="X135" s="106">
        <v>0.15291</v>
      </c>
      <c r="Y135" s="106">
        <f>$X$135*$K$135</f>
        <v>0.15291</v>
      </c>
      <c r="Z135" s="106">
        <v>0</v>
      </c>
      <c r="AA135" s="107">
        <f>$Z$135*$K$135</f>
        <v>0</v>
      </c>
      <c r="AR135" s="68" t="s">
        <v>148</v>
      </c>
      <c r="AT135" s="68" t="s">
        <v>143</v>
      </c>
      <c r="AU135" s="68" t="s">
        <v>74</v>
      </c>
      <c r="AY135" s="68" t="s">
        <v>142</v>
      </c>
      <c r="BE135" s="108">
        <f>IF($U$135="základní",$N$135,0)</f>
        <v>0</v>
      </c>
      <c r="BF135" s="108">
        <f>IF($U$135="snížená",$N$135,0)</f>
        <v>0</v>
      </c>
      <c r="BG135" s="108">
        <f>IF($U$135="zákl. přenesená",$N$135,0)</f>
        <v>0</v>
      </c>
      <c r="BH135" s="108">
        <f>IF($U$135="sníž. přenesená",$N$135,0)</f>
        <v>0</v>
      </c>
      <c r="BI135" s="108">
        <f>IF($U$135="nulová",$N$135,0)</f>
        <v>0</v>
      </c>
      <c r="BJ135" s="68" t="s">
        <v>16</v>
      </c>
      <c r="BK135" s="108">
        <f>ROUND($L$135*$K$135,2)</f>
        <v>0</v>
      </c>
      <c r="BL135" s="68" t="s">
        <v>148</v>
      </c>
      <c r="BM135" s="68" t="s">
        <v>949</v>
      </c>
    </row>
    <row r="136" spans="2:63" s="90" customFormat="1" ht="30.75" customHeight="1">
      <c r="B136" s="91"/>
      <c r="D136" s="98" t="s">
        <v>121</v>
      </c>
      <c r="N136" s="250">
        <f>$BK$136</f>
        <v>0</v>
      </c>
      <c r="O136" s="249"/>
      <c r="P136" s="249"/>
      <c r="Q136" s="249"/>
      <c r="S136" s="91"/>
      <c r="T136" s="94"/>
      <c r="W136" s="95">
        <f>$W$137+$W$138+$W$139</f>
        <v>0</v>
      </c>
      <c r="Y136" s="95">
        <f>$Y$137+$Y$138+$Y$139</f>
        <v>0.07744559999999999</v>
      </c>
      <c r="AA136" s="96">
        <f>$AA$137+$AA$138+$AA$139</f>
        <v>0</v>
      </c>
      <c r="AR136" s="93" t="s">
        <v>16</v>
      </c>
      <c r="AT136" s="93" t="s">
        <v>65</v>
      </c>
      <c r="AU136" s="93" t="s">
        <v>16</v>
      </c>
      <c r="AY136" s="93" t="s">
        <v>142</v>
      </c>
      <c r="BK136" s="97">
        <f>$BK$137+$BK$138+$BK$139</f>
        <v>0</v>
      </c>
    </row>
    <row r="137" spans="2:65" s="6" customFormat="1" ht="27" customHeight="1">
      <c r="B137" s="17"/>
      <c r="C137" s="102" t="s">
        <v>177</v>
      </c>
      <c r="D137" s="102" t="s">
        <v>143</v>
      </c>
      <c r="E137" s="100" t="s">
        <v>421</v>
      </c>
      <c r="F137" s="260" t="s">
        <v>422</v>
      </c>
      <c r="G137" s="257"/>
      <c r="H137" s="257"/>
      <c r="I137" s="257"/>
      <c r="J137" s="102" t="s">
        <v>146</v>
      </c>
      <c r="K137" s="103">
        <v>112.24</v>
      </c>
      <c r="L137" s="261"/>
      <c r="M137" s="257"/>
      <c r="N137" s="261">
        <f>ROUND($L$137*$K$137,2)</f>
        <v>0</v>
      </c>
      <c r="O137" s="257"/>
      <c r="P137" s="257"/>
      <c r="Q137" s="257"/>
      <c r="R137" s="101" t="s">
        <v>147</v>
      </c>
      <c r="S137" s="17"/>
      <c r="T137" s="104"/>
      <c r="U137" s="105" t="s">
        <v>36</v>
      </c>
      <c r="X137" s="106">
        <v>0.00069</v>
      </c>
      <c r="Y137" s="106">
        <f>$X$137*$K$137</f>
        <v>0.07744559999999999</v>
      </c>
      <c r="Z137" s="106">
        <v>0</v>
      </c>
      <c r="AA137" s="107">
        <f>$Z$137*$K$137</f>
        <v>0</v>
      </c>
      <c r="AR137" s="68" t="s">
        <v>148</v>
      </c>
      <c r="AT137" s="68" t="s">
        <v>143</v>
      </c>
      <c r="AU137" s="68" t="s">
        <v>74</v>
      </c>
      <c r="AY137" s="68" t="s">
        <v>142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16</v>
      </c>
      <c r="BK137" s="108">
        <f>ROUND($L$137*$K$137,2)</f>
        <v>0</v>
      </c>
      <c r="BL137" s="68" t="s">
        <v>148</v>
      </c>
      <c r="BM137" s="68" t="s">
        <v>950</v>
      </c>
    </row>
    <row r="138" spans="2:51" s="6" customFormat="1" ht="15.75" customHeight="1">
      <c r="B138" s="109"/>
      <c r="E138" s="110"/>
      <c r="F138" s="258" t="s">
        <v>951</v>
      </c>
      <c r="G138" s="259"/>
      <c r="H138" s="259"/>
      <c r="I138" s="259"/>
      <c r="K138" s="112">
        <v>112.24</v>
      </c>
      <c r="S138" s="109"/>
      <c r="T138" s="113"/>
      <c r="AA138" s="114"/>
      <c r="AT138" s="111" t="s">
        <v>160</v>
      </c>
      <c r="AU138" s="111" t="s">
        <v>74</v>
      </c>
      <c r="AV138" s="111" t="s">
        <v>74</v>
      </c>
      <c r="AW138" s="111" t="s">
        <v>113</v>
      </c>
      <c r="AX138" s="111" t="s">
        <v>16</v>
      </c>
      <c r="AY138" s="111" t="s">
        <v>142</v>
      </c>
    </row>
    <row r="139" spans="2:63" s="90" customFormat="1" ht="23.25" customHeight="1">
      <c r="B139" s="91"/>
      <c r="D139" s="98" t="s">
        <v>122</v>
      </c>
      <c r="N139" s="250">
        <f>$BK$139</f>
        <v>0</v>
      </c>
      <c r="O139" s="249"/>
      <c r="P139" s="249"/>
      <c r="Q139" s="249"/>
      <c r="S139" s="91"/>
      <c r="T139" s="94"/>
      <c r="W139" s="95">
        <f>SUM($W$140:$W$141)</f>
        <v>0</v>
      </c>
      <c r="Y139" s="95">
        <f>SUM($Y$140:$Y$141)</f>
        <v>0</v>
      </c>
      <c r="AA139" s="96">
        <f>SUM($AA$140:$AA$141)</f>
        <v>0</v>
      </c>
      <c r="AR139" s="93" t="s">
        <v>16</v>
      </c>
      <c r="AT139" s="93" t="s">
        <v>65</v>
      </c>
      <c r="AU139" s="93" t="s">
        <v>74</v>
      </c>
      <c r="AY139" s="93" t="s">
        <v>142</v>
      </c>
      <c r="BK139" s="97">
        <f>SUM($BK$140:$BK$141)</f>
        <v>0</v>
      </c>
    </row>
    <row r="140" spans="2:65" s="6" customFormat="1" ht="51" customHeight="1">
      <c r="B140" s="17"/>
      <c r="C140" s="99" t="s">
        <v>342</v>
      </c>
      <c r="D140" s="99" t="s">
        <v>143</v>
      </c>
      <c r="E140" s="100" t="s">
        <v>952</v>
      </c>
      <c r="F140" s="260" t="s">
        <v>953</v>
      </c>
      <c r="G140" s="257"/>
      <c r="H140" s="257"/>
      <c r="I140" s="257"/>
      <c r="J140" s="102" t="s">
        <v>194</v>
      </c>
      <c r="K140" s="103">
        <v>52.612</v>
      </c>
      <c r="L140" s="261"/>
      <c r="M140" s="257"/>
      <c r="N140" s="261">
        <f>ROUND($L$140*$K$140,2)</f>
        <v>0</v>
      </c>
      <c r="O140" s="257"/>
      <c r="P140" s="257"/>
      <c r="Q140" s="257"/>
      <c r="R140" s="101" t="s">
        <v>147</v>
      </c>
      <c r="S140" s="17"/>
      <c r="T140" s="104"/>
      <c r="U140" s="105" t="s">
        <v>36</v>
      </c>
      <c r="X140" s="106">
        <v>0</v>
      </c>
      <c r="Y140" s="106">
        <f>$X$140*$K$140</f>
        <v>0</v>
      </c>
      <c r="Z140" s="106">
        <v>0</v>
      </c>
      <c r="AA140" s="107">
        <f>$Z$140*$K$140</f>
        <v>0</v>
      </c>
      <c r="AR140" s="68" t="s">
        <v>148</v>
      </c>
      <c r="AT140" s="68" t="s">
        <v>143</v>
      </c>
      <c r="AU140" s="68" t="s">
        <v>154</v>
      </c>
      <c r="AY140" s="6" t="s">
        <v>142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16</v>
      </c>
      <c r="BK140" s="108">
        <f>ROUND($L$140*$K$140,2)</f>
        <v>0</v>
      </c>
      <c r="BL140" s="68" t="s">
        <v>148</v>
      </c>
      <c r="BM140" s="68" t="s">
        <v>954</v>
      </c>
    </row>
    <row r="141" spans="2:65" s="6" customFormat="1" ht="51" customHeight="1">
      <c r="B141" s="17"/>
      <c r="C141" s="102" t="s">
        <v>332</v>
      </c>
      <c r="D141" s="102" t="s">
        <v>143</v>
      </c>
      <c r="E141" s="100" t="s">
        <v>955</v>
      </c>
      <c r="F141" s="260" t="s">
        <v>956</v>
      </c>
      <c r="G141" s="257"/>
      <c r="H141" s="257"/>
      <c r="I141" s="257"/>
      <c r="J141" s="102" t="s">
        <v>194</v>
      </c>
      <c r="K141" s="103">
        <v>52.612</v>
      </c>
      <c r="L141" s="261"/>
      <c r="M141" s="257"/>
      <c r="N141" s="261">
        <f>ROUND($L$141*$K$141,2)</f>
        <v>0</v>
      </c>
      <c r="O141" s="257"/>
      <c r="P141" s="257"/>
      <c r="Q141" s="257"/>
      <c r="R141" s="101" t="s">
        <v>147</v>
      </c>
      <c r="S141" s="17"/>
      <c r="T141" s="104"/>
      <c r="U141" s="135" t="s">
        <v>36</v>
      </c>
      <c r="V141" s="125"/>
      <c r="W141" s="125"/>
      <c r="X141" s="136">
        <v>0</v>
      </c>
      <c r="Y141" s="136">
        <f>$X$141*$K$141</f>
        <v>0</v>
      </c>
      <c r="Z141" s="136">
        <v>0</v>
      </c>
      <c r="AA141" s="137">
        <f>$Z$141*$K$141</f>
        <v>0</v>
      </c>
      <c r="AR141" s="68" t="s">
        <v>148</v>
      </c>
      <c r="AT141" s="68" t="s">
        <v>143</v>
      </c>
      <c r="AU141" s="68" t="s">
        <v>154</v>
      </c>
      <c r="AY141" s="68" t="s">
        <v>142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16</v>
      </c>
      <c r="BK141" s="108">
        <f>ROUND($L$141*$K$141,2)</f>
        <v>0</v>
      </c>
      <c r="BL141" s="68" t="s">
        <v>148</v>
      </c>
      <c r="BM141" s="68" t="s">
        <v>957</v>
      </c>
    </row>
    <row r="142" spans="2:19" s="6" customFormat="1" ht="7.5" customHeight="1"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17"/>
    </row>
    <row r="214" s="2" customFormat="1" ht="14.25" customHeight="1"/>
  </sheetData>
  <sheetProtection/>
  <mergeCells count="181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68:Q68"/>
    <mergeCell ref="F69:Q69"/>
    <mergeCell ref="M71:P71"/>
    <mergeCell ref="M73:Q73"/>
    <mergeCell ref="F76:I76"/>
    <mergeCell ref="L76:M76"/>
    <mergeCell ref="N76:Q76"/>
    <mergeCell ref="F80:I80"/>
    <mergeCell ref="L80:M80"/>
    <mergeCell ref="N80:Q80"/>
    <mergeCell ref="N77:Q77"/>
    <mergeCell ref="N78:Q78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F87:I87"/>
    <mergeCell ref="L87:M87"/>
    <mergeCell ref="N87:Q87"/>
    <mergeCell ref="F88:I88"/>
    <mergeCell ref="F89:I89"/>
    <mergeCell ref="F90:I90"/>
    <mergeCell ref="L90:M90"/>
    <mergeCell ref="N90:Q90"/>
    <mergeCell ref="F91:I91"/>
    <mergeCell ref="L91:M91"/>
    <mergeCell ref="N91:Q91"/>
    <mergeCell ref="F92:I92"/>
    <mergeCell ref="F93:I93"/>
    <mergeCell ref="L93:M93"/>
    <mergeCell ref="N93:Q93"/>
    <mergeCell ref="F94:I94"/>
    <mergeCell ref="F95:I95"/>
    <mergeCell ref="F96:I96"/>
    <mergeCell ref="L96:M96"/>
    <mergeCell ref="N96:Q96"/>
    <mergeCell ref="F97:I97"/>
    <mergeCell ref="L97:M97"/>
    <mergeCell ref="N97:Q97"/>
    <mergeCell ref="F98:I98"/>
    <mergeCell ref="F100:I100"/>
    <mergeCell ref="L100:M100"/>
    <mergeCell ref="N100:Q100"/>
    <mergeCell ref="F101:R101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N112:Q112"/>
    <mergeCell ref="F113:I113"/>
    <mergeCell ref="F106:I106"/>
    <mergeCell ref="F107:I107"/>
    <mergeCell ref="L107:M107"/>
    <mergeCell ref="N107:Q107"/>
    <mergeCell ref="F109:I109"/>
    <mergeCell ref="L109:M109"/>
    <mergeCell ref="N109:Q109"/>
    <mergeCell ref="F115:I115"/>
    <mergeCell ref="L115:M115"/>
    <mergeCell ref="N115:Q115"/>
    <mergeCell ref="F116:I116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23:R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R129"/>
    <mergeCell ref="F130:I130"/>
    <mergeCell ref="L130:M130"/>
    <mergeCell ref="N130:Q130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41:I141"/>
    <mergeCell ref="L141:M141"/>
    <mergeCell ref="N141:Q141"/>
    <mergeCell ref="N139:Q139"/>
    <mergeCell ref="F135:I135"/>
    <mergeCell ref="L135:M135"/>
    <mergeCell ref="N135:Q135"/>
    <mergeCell ref="F137:I137"/>
    <mergeCell ref="L137:M137"/>
    <mergeCell ref="N137:Q137"/>
    <mergeCell ref="N117:Q117"/>
    <mergeCell ref="N136:Q136"/>
    <mergeCell ref="F138:I138"/>
    <mergeCell ref="F140:I140"/>
    <mergeCell ref="L140:M140"/>
    <mergeCell ref="N140:Q140"/>
    <mergeCell ref="F133:I133"/>
    <mergeCell ref="L133:M133"/>
    <mergeCell ref="N133:Q133"/>
    <mergeCell ref="F134:I134"/>
    <mergeCell ref="H1:K1"/>
    <mergeCell ref="S2:AC2"/>
    <mergeCell ref="N79:Q79"/>
    <mergeCell ref="N99:Q99"/>
    <mergeCell ref="N108:Q108"/>
    <mergeCell ref="N114:Q114"/>
    <mergeCell ref="F110:R110"/>
    <mergeCell ref="F111:I111"/>
    <mergeCell ref="F112:I112"/>
    <mergeCell ref="L112:M112"/>
  </mergeCells>
  <hyperlinks>
    <hyperlink ref="F1:G1" location="C2" tooltip="Krycí list soupisu" display="1) Krycí list soupisu"/>
    <hyperlink ref="H1:K1" location="C49" tooltip="Rekapitulace" display="2) Rekapitulace"/>
    <hyperlink ref="L1:M1" location="C7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126" activePane="bottomLeft" state="frozen"/>
      <selection pane="topLeft" activeCell="A1" sqref="A1"/>
      <selection pane="bottomLeft" activeCell="L151" sqref="L15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958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ROUNDUP($N$79,2)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ROUNDUP(SUM($BE$79:$BE$148),2)</f>
        <v>0</v>
      </c>
      <c r="I27" s="234"/>
      <c r="J27" s="234"/>
      <c r="M27" s="273">
        <f>ROUNDUP(SUM($BE$79:$BE$148)*$F$27,1)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ROUNDUP(SUM($BF$79:$BF$148),2)</f>
        <v>0</v>
      </c>
      <c r="I28" s="234"/>
      <c r="J28" s="234"/>
      <c r="M28" s="273">
        <f>ROUNDUP(SUM($BF$79:$BF$148)*$F$28,1)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ROUNDUP(SUM($BG$79:$BG$148),2)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ROUNDUP(SUM($BH$79:$BH$148),2)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ROUNDUP(SUM($BI$79:$BI$148),2)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6 - Terenní schodiště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ROUNDUP($N$79,2)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ROUNDUP($N$80,2)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ROUNDUP($N$81,2)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ROUNDUP($N$95,2)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117</v>
      </c>
      <c r="N55" s="268">
        <f>ROUNDUP($N$103,2)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118</v>
      </c>
      <c r="N56" s="268">
        <f>ROUNDUP($N$106,2)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119</v>
      </c>
      <c r="N57" s="268">
        <f>ROUNDUP($N$113,2)</f>
        <v>0</v>
      </c>
      <c r="O57" s="267"/>
      <c r="P57" s="267"/>
      <c r="Q57" s="267"/>
      <c r="R57" s="81"/>
    </row>
    <row r="58" spans="2:18" s="78" customFormat="1" ht="21" customHeight="1">
      <c r="B58" s="79"/>
      <c r="D58" s="80" t="s">
        <v>121</v>
      </c>
      <c r="N58" s="268">
        <f>ROUNDUP($N$136,2)</f>
        <v>0</v>
      </c>
      <c r="O58" s="267"/>
      <c r="P58" s="267"/>
      <c r="Q58" s="267"/>
      <c r="R58" s="81"/>
    </row>
    <row r="59" spans="2:18" s="78" customFormat="1" ht="15.75" customHeight="1">
      <c r="B59" s="79"/>
      <c r="D59" s="80" t="s">
        <v>122</v>
      </c>
      <c r="N59" s="268">
        <f>ROUNDUP($N$137,2)</f>
        <v>0</v>
      </c>
      <c r="O59" s="267"/>
      <c r="P59" s="267"/>
      <c r="Q59" s="267"/>
      <c r="R59" s="81"/>
    </row>
    <row r="60" spans="2:18" s="55" customFormat="1" ht="25.5" customHeight="1">
      <c r="B60" s="75"/>
      <c r="D60" s="76" t="s">
        <v>123</v>
      </c>
      <c r="N60" s="266">
        <f>ROUNDUP($N$139,2)</f>
        <v>0</v>
      </c>
      <c r="O60" s="267"/>
      <c r="P60" s="267"/>
      <c r="Q60" s="267"/>
      <c r="R60" s="77"/>
    </row>
    <row r="61" spans="2:18" s="78" customFormat="1" ht="21" customHeight="1">
      <c r="B61" s="79"/>
      <c r="D61" s="80" t="s">
        <v>124</v>
      </c>
      <c r="N61" s="268">
        <f>ROUNDUP($N$140,2)</f>
        <v>0</v>
      </c>
      <c r="O61" s="267"/>
      <c r="P61" s="267"/>
      <c r="Q61" s="267"/>
      <c r="R61" s="81"/>
    </row>
    <row r="62" spans="2:18" s="6" customFormat="1" ht="22.5" customHeight="1">
      <c r="B62" s="17"/>
      <c r="R62" s="20"/>
    </row>
    <row r="63" spans="2:18" s="6" customFormat="1" ht="7.5" customHeight="1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</row>
    <row r="67" spans="2:19" s="6" customFormat="1" ht="7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17"/>
    </row>
    <row r="68" spans="2:19" s="6" customFormat="1" ht="37.5" customHeight="1">
      <c r="B68" s="17"/>
      <c r="C68" s="233" t="s">
        <v>127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17"/>
    </row>
    <row r="69" spans="2:19" s="6" customFormat="1" ht="7.5" customHeight="1">
      <c r="B69" s="17"/>
      <c r="S69" s="17"/>
    </row>
    <row r="70" spans="2:19" s="6" customFormat="1" ht="15" customHeight="1">
      <c r="B70" s="17"/>
      <c r="C70" s="14" t="s">
        <v>13</v>
      </c>
      <c r="F70" s="269" t="str">
        <f>$F$6</f>
        <v>2/2015 - Revitalizace jihovýchodní části Kmochova ostrova v Kolíně</v>
      </c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S70" s="17"/>
    </row>
    <row r="71" spans="2:19" s="6" customFormat="1" ht="15" customHeight="1">
      <c r="B71" s="17"/>
      <c r="C71" s="13" t="s">
        <v>106</v>
      </c>
      <c r="F71" s="235" t="str">
        <f>$F$7</f>
        <v>SO 6 - Terenní schodiště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S71" s="17"/>
    </row>
    <row r="72" spans="2:19" s="6" customFormat="1" ht="7.5" customHeight="1">
      <c r="B72" s="17"/>
      <c r="S72" s="17"/>
    </row>
    <row r="73" spans="2:19" s="6" customFormat="1" ht="18.75" customHeight="1">
      <c r="B73" s="17"/>
      <c r="C73" s="14" t="s">
        <v>17</v>
      </c>
      <c r="F73" s="15" t="str">
        <f>$F$10</f>
        <v>Kolín</v>
      </c>
      <c r="K73" s="14" t="s">
        <v>19</v>
      </c>
      <c r="M73" s="270" t="str">
        <f>IF($O$10="","",$O$10)</f>
        <v>21.04.2015</v>
      </c>
      <c r="N73" s="234"/>
      <c r="O73" s="234"/>
      <c r="P73" s="234"/>
      <c r="S73" s="17"/>
    </row>
    <row r="74" spans="2:19" s="6" customFormat="1" ht="7.5" customHeight="1">
      <c r="B74" s="17"/>
      <c r="S74" s="17"/>
    </row>
    <row r="75" spans="2:19" s="6" customFormat="1" ht="15.75" customHeight="1">
      <c r="B75" s="17"/>
      <c r="C75" s="14" t="s">
        <v>23</v>
      </c>
      <c r="F75" s="15" t="str">
        <f>$E$13</f>
        <v>Město Kolín</v>
      </c>
      <c r="K75" s="14" t="s">
        <v>29</v>
      </c>
      <c r="M75" s="236" t="str">
        <f>$E$19</f>
        <v>Ing. arch. Martin Jirovský</v>
      </c>
      <c r="N75" s="234"/>
      <c r="O75" s="234"/>
      <c r="P75" s="234"/>
      <c r="Q75" s="234"/>
      <c r="S75" s="17"/>
    </row>
    <row r="76" spans="2:19" s="6" customFormat="1" ht="15" customHeight="1">
      <c r="B76" s="17"/>
      <c r="C76" s="14" t="s">
        <v>27</v>
      </c>
      <c r="F76" s="15" t="str">
        <f>IF($E$16="","",$E$16)</f>
        <v> </v>
      </c>
      <c r="S76" s="17"/>
    </row>
    <row r="77" spans="2:19" s="6" customFormat="1" ht="11.25" customHeight="1">
      <c r="B77" s="17"/>
      <c r="S77" s="17"/>
    </row>
    <row r="78" spans="2:27" s="82" customFormat="1" ht="30" customHeight="1">
      <c r="B78" s="83"/>
      <c r="C78" s="84" t="s">
        <v>128</v>
      </c>
      <c r="D78" s="85" t="s">
        <v>51</v>
      </c>
      <c r="E78" s="85" t="s">
        <v>47</v>
      </c>
      <c r="F78" s="264" t="s">
        <v>129</v>
      </c>
      <c r="G78" s="265"/>
      <c r="H78" s="265"/>
      <c r="I78" s="265"/>
      <c r="J78" s="85" t="s">
        <v>130</v>
      </c>
      <c r="K78" s="85" t="s">
        <v>131</v>
      </c>
      <c r="L78" s="264" t="s">
        <v>132</v>
      </c>
      <c r="M78" s="265"/>
      <c r="N78" s="264" t="s">
        <v>133</v>
      </c>
      <c r="O78" s="265"/>
      <c r="P78" s="265"/>
      <c r="Q78" s="265"/>
      <c r="R78" s="86" t="s">
        <v>134</v>
      </c>
      <c r="S78" s="83"/>
      <c r="T78" s="44" t="s">
        <v>135</v>
      </c>
      <c r="U78" s="45" t="s">
        <v>35</v>
      </c>
      <c r="V78" s="45" t="s">
        <v>136</v>
      </c>
      <c r="W78" s="45" t="s">
        <v>137</v>
      </c>
      <c r="X78" s="45" t="s">
        <v>138</v>
      </c>
      <c r="Y78" s="45" t="s">
        <v>139</v>
      </c>
      <c r="Z78" s="45" t="s">
        <v>140</v>
      </c>
      <c r="AA78" s="46" t="s">
        <v>141</v>
      </c>
    </row>
    <row r="79" spans="2:63" s="6" customFormat="1" ht="30" customHeight="1">
      <c r="B79" s="17"/>
      <c r="C79" s="49" t="s">
        <v>112</v>
      </c>
      <c r="N79" s="253">
        <f>$BK$79</f>
        <v>0</v>
      </c>
      <c r="O79" s="234"/>
      <c r="P79" s="234"/>
      <c r="Q79" s="234"/>
      <c r="S79" s="17"/>
      <c r="T79" s="48"/>
      <c r="U79" s="39"/>
      <c r="V79" s="39"/>
      <c r="W79" s="87">
        <f>$W$80+$W$139</f>
        <v>0</v>
      </c>
      <c r="X79" s="39"/>
      <c r="Y79" s="87">
        <f>$Y$80+$Y$139</f>
        <v>77.13286899999999</v>
      </c>
      <c r="Z79" s="39"/>
      <c r="AA79" s="88">
        <f>$AA$80+$AA$139</f>
        <v>0</v>
      </c>
      <c r="AT79" s="6" t="s">
        <v>65</v>
      </c>
      <c r="AU79" s="6" t="s">
        <v>113</v>
      </c>
      <c r="BK79" s="89">
        <f>$BK$80+$BK$139</f>
        <v>0</v>
      </c>
    </row>
    <row r="80" spans="2:63" s="90" customFormat="1" ht="37.5" customHeight="1">
      <c r="B80" s="91"/>
      <c r="D80" s="92" t="s">
        <v>114</v>
      </c>
      <c r="N80" s="248">
        <f>$BK$80</f>
        <v>0</v>
      </c>
      <c r="O80" s="249"/>
      <c r="P80" s="249"/>
      <c r="Q80" s="249"/>
      <c r="S80" s="91"/>
      <c r="T80" s="94"/>
      <c r="W80" s="95">
        <f>$W$81+$W$95+$W$103+$W$106+$W$113+$W$136</f>
        <v>0</v>
      </c>
      <c r="Y80" s="95">
        <f>$Y$81+$Y$95+$Y$103+$Y$106+$Y$113+$Y$136</f>
        <v>77.08626899999999</v>
      </c>
      <c r="AA80" s="96">
        <f>$AA$81+$AA$95+$AA$103+$AA$106+$AA$113+$AA$136</f>
        <v>0</v>
      </c>
      <c r="AR80" s="93" t="s">
        <v>16</v>
      </c>
      <c r="AT80" s="93" t="s">
        <v>65</v>
      </c>
      <c r="AU80" s="93" t="s">
        <v>66</v>
      </c>
      <c r="AY80" s="93" t="s">
        <v>142</v>
      </c>
      <c r="BK80" s="97">
        <f>$BK$81+$BK$95+$BK$103+$BK$106+$BK$113+$BK$136</f>
        <v>0</v>
      </c>
    </row>
    <row r="81" spans="2:63" s="90" customFormat="1" ht="21" customHeight="1">
      <c r="B81" s="91"/>
      <c r="D81" s="98" t="s">
        <v>115</v>
      </c>
      <c r="N81" s="250">
        <f>$BK$81</f>
        <v>0</v>
      </c>
      <c r="O81" s="249"/>
      <c r="P81" s="249"/>
      <c r="Q81" s="249"/>
      <c r="S81" s="91"/>
      <c r="T81" s="94"/>
      <c r="W81" s="95">
        <f>SUM($W$82:$W$94)</f>
        <v>0</v>
      </c>
      <c r="Y81" s="95">
        <f>SUM($Y$82:$Y$94)</f>
        <v>0</v>
      </c>
      <c r="AA81" s="96">
        <f>SUM($AA$82:$AA$94)</f>
        <v>0</v>
      </c>
      <c r="AR81" s="93" t="s">
        <v>16</v>
      </c>
      <c r="AT81" s="93" t="s">
        <v>65</v>
      </c>
      <c r="AU81" s="93" t="s">
        <v>16</v>
      </c>
      <c r="AY81" s="93" t="s">
        <v>142</v>
      </c>
      <c r="BK81" s="97">
        <f>SUM($BK$82:$BK$94)</f>
        <v>0</v>
      </c>
    </row>
    <row r="82" spans="2:65" s="6" customFormat="1" ht="51" customHeight="1">
      <c r="B82" s="17"/>
      <c r="C82" s="99" t="s">
        <v>16</v>
      </c>
      <c r="D82" s="99" t="s">
        <v>143</v>
      </c>
      <c r="E82" s="100" t="s">
        <v>162</v>
      </c>
      <c r="F82" s="260" t="s">
        <v>163</v>
      </c>
      <c r="G82" s="257"/>
      <c r="H82" s="257"/>
      <c r="I82" s="257"/>
      <c r="J82" s="102" t="s">
        <v>164</v>
      </c>
      <c r="K82" s="103">
        <v>14.61</v>
      </c>
      <c r="L82" s="261"/>
      <c r="M82" s="257"/>
      <c r="N82" s="261">
        <f>ROUND($L$82*$K$82,2)</f>
        <v>0</v>
      </c>
      <c r="O82" s="257"/>
      <c r="P82" s="257"/>
      <c r="Q82" s="257"/>
      <c r="R82" s="101" t="s">
        <v>147</v>
      </c>
      <c r="S82" s="17"/>
      <c r="T82" s="104"/>
      <c r="U82" s="105" t="s">
        <v>36</v>
      </c>
      <c r="X82" s="106">
        <v>0</v>
      </c>
      <c r="Y82" s="106">
        <f>$X$82*$K$82</f>
        <v>0</v>
      </c>
      <c r="Z82" s="106">
        <v>0</v>
      </c>
      <c r="AA82" s="107">
        <f>$Z$82*$K$82</f>
        <v>0</v>
      </c>
      <c r="AR82" s="68" t="s">
        <v>148</v>
      </c>
      <c r="AT82" s="68" t="s">
        <v>143</v>
      </c>
      <c r="AU82" s="68" t="s">
        <v>74</v>
      </c>
      <c r="AY82" s="6" t="s">
        <v>142</v>
      </c>
      <c r="BE82" s="108">
        <f>IF($U$82="základní",$N$82,0)</f>
        <v>0</v>
      </c>
      <c r="BF82" s="108">
        <f>IF($U$82="snížená",$N$82,0)</f>
        <v>0</v>
      </c>
      <c r="BG82" s="108">
        <f>IF($U$82="zákl. přenesená",$N$82,0)</f>
        <v>0</v>
      </c>
      <c r="BH82" s="108">
        <f>IF($U$82="sníž. přenesená",$N$82,0)</f>
        <v>0</v>
      </c>
      <c r="BI82" s="108">
        <f>IF($U$82="nulová",$N$82,0)</f>
        <v>0</v>
      </c>
      <c r="BJ82" s="68" t="s">
        <v>16</v>
      </c>
      <c r="BK82" s="108">
        <f>ROUND($L$82*$K$82,2)</f>
        <v>0</v>
      </c>
      <c r="BL82" s="68" t="s">
        <v>148</v>
      </c>
      <c r="BM82" s="68" t="s">
        <v>959</v>
      </c>
    </row>
    <row r="83" spans="2:51" s="6" customFormat="1" ht="15.75" customHeight="1">
      <c r="B83" s="109"/>
      <c r="E83" s="110"/>
      <c r="F83" s="258" t="s">
        <v>960</v>
      </c>
      <c r="G83" s="259"/>
      <c r="H83" s="259"/>
      <c r="I83" s="259"/>
      <c r="K83" s="112">
        <v>14.61</v>
      </c>
      <c r="S83" s="109"/>
      <c r="T83" s="113"/>
      <c r="AA83" s="114"/>
      <c r="AT83" s="111" t="s">
        <v>160</v>
      </c>
      <c r="AU83" s="111" t="s">
        <v>74</v>
      </c>
      <c r="AV83" s="111" t="s">
        <v>74</v>
      </c>
      <c r="AW83" s="111" t="s">
        <v>113</v>
      </c>
      <c r="AX83" s="111" t="s">
        <v>16</v>
      </c>
      <c r="AY83" s="111" t="s">
        <v>142</v>
      </c>
    </row>
    <row r="84" spans="2:65" s="6" customFormat="1" ht="51" customHeight="1">
      <c r="B84" s="17"/>
      <c r="C84" s="99" t="s">
        <v>154</v>
      </c>
      <c r="D84" s="99" t="s">
        <v>143</v>
      </c>
      <c r="E84" s="100" t="s">
        <v>168</v>
      </c>
      <c r="F84" s="260" t="s">
        <v>169</v>
      </c>
      <c r="G84" s="257"/>
      <c r="H84" s="257"/>
      <c r="I84" s="257"/>
      <c r="J84" s="102" t="s">
        <v>164</v>
      </c>
      <c r="K84" s="103">
        <v>1.029</v>
      </c>
      <c r="L84" s="261"/>
      <c r="M84" s="257"/>
      <c r="N84" s="261">
        <f>ROUND($L$84*$K$84,2)</f>
        <v>0</v>
      </c>
      <c r="O84" s="257"/>
      <c r="P84" s="257"/>
      <c r="Q84" s="257"/>
      <c r="R84" s="101" t="s">
        <v>147</v>
      </c>
      <c r="S84" s="17"/>
      <c r="T84" s="104"/>
      <c r="U84" s="105" t="s">
        <v>36</v>
      </c>
      <c r="X84" s="106">
        <v>0</v>
      </c>
      <c r="Y84" s="106">
        <f>$X$84*$K$84</f>
        <v>0</v>
      </c>
      <c r="Z84" s="106">
        <v>0</v>
      </c>
      <c r="AA84" s="107">
        <f>$Z$84*$K$84</f>
        <v>0</v>
      </c>
      <c r="AR84" s="68" t="s">
        <v>148</v>
      </c>
      <c r="AT84" s="68" t="s">
        <v>143</v>
      </c>
      <c r="AU84" s="68" t="s">
        <v>74</v>
      </c>
      <c r="AY84" s="6" t="s">
        <v>142</v>
      </c>
      <c r="BE84" s="108">
        <f>IF($U$84="základní",$N$84,0)</f>
        <v>0</v>
      </c>
      <c r="BF84" s="108">
        <f>IF($U$84="snížená",$N$84,0)</f>
        <v>0</v>
      </c>
      <c r="BG84" s="108">
        <f>IF($U$84="zákl. přenesená",$N$84,0)</f>
        <v>0</v>
      </c>
      <c r="BH84" s="108">
        <f>IF($U$84="sníž. přenesená",$N$84,0)</f>
        <v>0</v>
      </c>
      <c r="BI84" s="108">
        <f>IF($U$84="nulová",$N$84,0)</f>
        <v>0</v>
      </c>
      <c r="BJ84" s="68" t="s">
        <v>16</v>
      </c>
      <c r="BK84" s="108">
        <f>ROUND($L$84*$K$84,2)</f>
        <v>0</v>
      </c>
      <c r="BL84" s="68" t="s">
        <v>148</v>
      </c>
      <c r="BM84" s="68" t="s">
        <v>961</v>
      </c>
    </row>
    <row r="85" spans="2:51" s="6" customFormat="1" ht="15.75" customHeight="1">
      <c r="B85" s="109"/>
      <c r="E85" s="110"/>
      <c r="F85" s="258" t="s">
        <v>962</v>
      </c>
      <c r="G85" s="259"/>
      <c r="H85" s="259"/>
      <c r="I85" s="259"/>
      <c r="K85" s="112">
        <v>1.029</v>
      </c>
      <c r="S85" s="109"/>
      <c r="T85" s="113"/>
      <c r="AA85" s="114"/>
      <c r="AT85" s="111" t="s">
        <v>160</v>
      </c>
      <c r="AU85" s="111" t="s">
        <v>74</v>
      </c>
      <c r="AV85" s="111" t="s">
        <v>74</v>
      </c>
      <c r="AW85" s="111" t="s">
        <v>113</v>
      </c>
      <c r="AX85" s="111" t="s">
        <v>16</v>
      </c>
      <c r="AY85" s="111" t="s">
        <v>142</v>
      </c>
    </row>
    <row r="86" spans="2:65" s="6" customFormat="1" ht="51" customHeight="1">
      <c r="B86" s="17"/>
      <c r="C86" s="99" t="s">
        <v>74</v>
      </c>
      <c r="D86" s="99" t="s">
        <v>143</v>
      </c>
      <c r="E86" s="100" t="s">
        <v>963</v>
      </c>
      <c r="F86" s="260" t="s">
        <v>964</v>
      </c>
      <c r="G86" s="257"/>
      <c r="H86" s="257"/>
      <c r="I86" s="257"/>
      <c r="J86" s="102" t="s">
        <v>164</v>
      </c>
      <c r="K86" s="103">
        <v>16.615</v>
      </c>
      <c r="L86" s="261"/>
      <c r="M86" s="257"/>
      <c r="N86" s="261">
        <f>ROUND($L$86*$K$86,2)</f>
        <v>0</v>
      </c>
      <c r="O86" s="257"/>
      <c r="P86" s="257"/>
      <c r="Q86" s="257"/>
      <c r="R86" s="101" t="s">
        <v>147</v>
      </c>
      <c r="S86" s="17"/>
      <c r="T86" s="104"/>
      <c r="U86" s="105" t="s">
        <v>36</v>
      </c>
      <c r="X86" s="106">
        <v>0</v>
      </c>
      <c r="Y86" s="106">
        <f>$X$86*$K$86</f>
        <v>0</v>
      </c>
      <c r="Z86" s="106">
        <v>0</v>
      </c>
      <c r="AA86" s="107">
        <f>$Z$86*$K$86</f>
        <v>0</v>
      </c>
      <c r="AR86" s="68" t="s">
        <v>148</v>
      </c>
      <c r="AT86" s="68" t="s">
        <v>143</v>
      </c>
      <c r="AU86" s="68" t="s">
        <v>74</v>
      </c>
      <c r="AY86" s="6" t="s">
        <v>142</v>
      </c>
      <c r="BE86" s="108">
        <f>IF($U$86="základní",$N$86,0)</f>
        <v>0</v>
      </c>
      <c r="BF86" s="108">
        <f>IF($U$86="snížená",$N$86,0)</f>
        <v>0</v>
      </c>
      <c r="BG86" s="108">
        <f>IF($U$86="zákl. přenesená",$N$86,0)</f>
        <v>0</v>
      </c>
      <c r="BH86" s="108">
        <f>IF($U$86="sníž. přenesená",$N$86,0)</f>
        <v>0</v>
      </c>
      <c r="BI86" s="108">
        <f>IF($U$86="nulová",$N$86,0)</f>
        <v>0</v>
      </c>
      <c r="BJ86" s="68" t="s">
        <v>16</v>
      </c>
      <c r="BK86" s="108">
        <f>ROUND($L$86*$K$86,2)</f>
        <v>0</v>
      </c>
      <c r="BL86" s="68" t="s">
        <v>148</v>
      </c>
      <c r="BM86" s="68" t="s">
        <v>965</v>
      </c>
    </row>
    <row r="87" spans="2:51" s="6" customFormat="1" ht="15.75" customHeight="1">
      <c r="B87" s="109"/>
      <c r="E87" s="110"/>
      <c r="F87" s="258" t="s">
        <v>966</v>
      </c>
      <c r="G87" s="259"/>
      <c r="H87" s="259"/>
      <c r="I87" s="259"/>
      <c r="K87" s="112">
        <v>16.615</v>
      </c>
      <c r="S87" s="109"/>
      <c r="T87" s="113"/>
      <c r="AA87" s="114"/>
      <c r="AT87" s="111" t="s">
        <v>160</v>
      </c>
      <c r="AU87" s="111" t="s">
        <v>74</v>
      </c>
      <c r="AV87" s="111" t="s">
        <v>74</v>
      </c>
      <c r="AW87" s="111" t="s">
        <v>113</v>
      </c>
      <c r="AX87" s="111" t="s">
        <v>16</v>
      </c>
      <c r="AY87" s="111" t="s">
        <v>142</v>
      </c>
    </row>
    <row r="88" spans="2:65" s="6" customFormat="1" ht="27" customHeight="1">
      <c r="B88" s="17"/>
      <c r="C88" s="99" t="s">
        <v>559</v>
      </c>
      <c r="D88" s="99" t="s">
        <v>143</v>
      </c>
      <c r="E88" s="100" t="s">
        <v>183</v>
      </c>
      <c r="F88" s="260" t="s">
        <v>184</v>
      </c>
      <c r="G88" s="257"/>
      <c r="H88" s="257"/>
      <c r="I88" s="257"/>
      <c r="J88" s="102" t="s">
        <v>164</v>
      </c>
      <c r="K88" s="103">
        <v>32.254</v>
      </c>
      <c r="L88" s="261"/>
      <c r="M88" s="257"/>
      <c r="N88" s="261">
        <f>ROUND($L$88*$K$88,2)</f>
        <v>0</v>
      </c>
      <c r="O88" s="257"/>
      <c r="P88" s="257"/>
      <c r="Q88" s="257"/>
      <c r="R88" s="101" t="s">
        <v>147</v>
      </c>
      <c r="S88" s="17"/>
      <c r="T88" s="104"/>
      <c r="U88" s="105" t="s">
        <v>36</v>
      </c>
      <c r="X88" s="106">
        <v>0</v>
      </c>
      <c r="Y88" s="106">
        <f>$X$88*$K$88</f>
        <v>0</v>
      </c>
      <c r="Z88" s="106">
        <v>0</v>
      </c>
      <c r="AA88" s="107">
        <f>$Z$88*$K$88</f>
        <v>0</v>
      </c>
      <c r="AR88" s="68" t="s">
        <v>148</v>
      </c>
      <c r="AT88" s="68" t="s">
        <v>143</v>
      </c>
      <c r="AU88" s="68" t="s">
        <v>74</v>
      </c>
      <c r="AY88" s="6" t="s">
        <v>142</v>
      </c>
      <c r="BE88" s="108">
        <f>IF($U$88="základní",$N$88,0)</f>
        <v>0</v>
      </c>
      <c r="BF88" s="108">
        <f>IF($U$88="snížená",$N$88,0)</f>
        <v>0</v>
      </c>
      <c r="BG88" s="108">
        <f>IF($U$88="zákl. přenesená",$N$88,0)</f>
        <v>0</v>
      </c>
      <c r="BH88" s="108">
        <f>IF($U$88="sníž. přenesená",$N$88,0)</f>
        <v>0</v>
      </c>
      <c r="BI88" s="108">
        <f>IF($U$88="nulová",$N$88,0)</f>
        <v>0</v>
      </c>
      <c r="BJ88" s="68" t="s">
        <v>16</v>
      </c>
      <c r="BK88" s="108">
        <f>ROUND($L$88*$K$88,2)</f>
        <v>0</v>
      </c>
      <c r="BL88" s="68" t="s">
        <v>148</v>
      </c>
      <c r="BM88" s="68" t="s">
        <v>967</v>
      </c>
    </row>
    <row r="89" spans="2:51" s="6" customFormat="1" ht="15.75" customHeight="1">
      <c r="B89" s="109"/>
      <c r="E89" s="110"/>
      <c r="F89" s="258" t="s">
        <v>968</v>
      </c>
      <c r="G89" s="259"/>
      <c r="H89" s="259"/>
      <c r="I89" s="259"/>
      <c r="K89" s="112">
        <v>32.254</v>
      </c>
      <c r="S89" s="109"/>
      <c r="T89" s="113"/>
      <c r="AA89" s="114"/>
      <c r="AT89" s="111" t="s">
        <v>160</v>
      </c>
      <c r="AU89" s="111" t="s">
        <v>74</v>
      </c>
      <c r="AV89" s="111" t="s">
        <v>74</v>
      </c>
      <c r="AW89" s="111" t="s">
        <v>113</v>
      </c>
      <c r="AX89" s="111" t="s">
        <v>16</v>
      </c>
      <c r="AY89" s="111" t="s">
        <v>142</v>
      </c>
    </row>
    <row r="90" spans="2:65" s="6" customFormat="1" ht="27" customHeight="1">
      <c r="B90" s="17"/>
      <c r="C90" s="99" t="s">
        <v>456</v>
      </c>
      <c r="D90" s="99" t="s">
        <v>143</v>
      </c>
      <c r="E90" s="100" t="s">
        <v>192</v>
      </c>
      <c r="F90" s="260" t="s">
        <v>193</v>
      </c>
      <c r="G90" s="257"/>
      <c r="H90" s="257"/>
      <c r="I90" s="257"/>
      <c r="J90" s="102" t="s">
        <v>194</v>
      </c>
      <c r="K90" s="103">
        <v>56.445</v>
      </c>
      <c r="L90" s="261"/>
      <c r="M90" s="257"/>
      <c r="N90" s="261">
        <f>ROUND($L$90*$K$90,2)</f>
        <v>0</v>
      </c>
      <c r="O90" s="257"/>
      <c r="P90" s="257"/>
      <c r="Q90" s="257"/>
      <c r="R90" s="101" t="s">
        <v>147</v>
      </c>
      <c r="S90" s="17"/>
      <c r="T90" s="104"/>
      <c r="U90" s="105" t="s">
        <v>36</v>
      </c>
      <c r="X90" s="106">
        <v>0</v>
      </c>
      <c r="Y90" s="106">
        <f>$X$90*$K$90</f>
        <v>0</v>
      </c>
      <c r="Z90" s="106">
        <v>0</v>
      </c>
      <c r="AA90" s="107">
        <f>$Z$90*$K$90</f>
        <v>0</v>
      </c>
      <c r="AR90" s="68" t="s">
        <v>148</v>
      </c>
      <c r="AT90" s="68" t="s">
        <v>143</v>
      </c>
      <c r="AU90" s="68" t="s">
        <v>74</v>
      </c>
      <c r="AY90" s="6" t="s">
        <v>142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16</v>
      </c>
      <c r="BK90" s="108">
        <f>ROUND($L$90*$K$90,2)</f>
        <v>0</v>
      </c>
      <c r="BL90" s="68" t="s">
        <v>148</v>
      </c>
      <c r="BM90" s="68" t="s">
        <v>969</v>
      </c>
    </row>
    <row r="91" spans="2:51" s="6" customFormat="1" ht="15.75" customHeight="1">
      <c r="B91" s="109"/>
      <c r="E91" s="110"/>
      <c r="F91" s="258" t="s">
        <v>970</v>
      </c>
      <c r="G91" s="259"/>
      <c r="H91" s="259"/>
      <c r="I91" s="259"/>
      <c r="K91" s="112">
        <v>56.445</v>
      </c>
      <c r="S91" s="109"/>
      <c r="T91" s="113"/>
      <c r="AA91" s="114"/>
      <c r="AT91" s="111" t="s">
        <v>160</v>
      </c>
      <c r="AU91" s="111" t="s">
        <v>74</v>
      </c>
      <c r="AV91" s="111" t="s">
        <v>74</v>
      </c>
      <c r="AW91" s="111" t="s">
        <v>113</v>
      </c>
      <c r="AX91" s="111" t="s">
        <v>66</v>
      </c>
      <c r="AY91" s="111" t="s">
        <v>142</v>
      </c>
    </row>
    <row r="92" spans="2:51" s="6" customFormat="1" ht="15.75" customHeight="1">
      <c r="B92" s="118"/>
      <c r="E92" s="119"/>
      <c r="F92" s="262" t="s">
        <v>265</v>
      </c>
      <c r="G92" s="263"/>
      <c r="H92" s="263"/>
      <c r="I92" s="263"/>
      <c r="K92" s="120">
        <v>56.445</v>
      </c>
      <c r="S92" s="118"/>
      <c r="T92" s="121"/>
      <c r="AA92" s="122"/>
      <c r="AT92" s="119" t="s">
        <v>160</v>
      </c>
      <c r="AU92" s="119" t="s">
        <v>74</v>
      </c>
      <c r="AV92" s="119" t="s">
        <v>148</v>
      </c>
      <c r="AW92" s="119" t="s">
        <v>113</v>
      </c>
      <c r="AX92" s="119" t="s">
        <v>16</v>
      </c>
      <c r="AY92" s="119" t="s">
        <v>142</v>
      </c>
    </row>
    <row r="93" spans="2:65" s="6" customFormat="1" ht="15.75" customHeight="1">
      <c r="B93" s="17"/>
      <c r="C93" s="99" t="s">
        <v>332</v>
      </c>
      <c r="D93" s="99" t="s">
        <v>143</v>
      </c>
      <c r="E93" s="100" t="s">
        <v>971</v>
      </c>
      <c r="F93" s="260" t="s">
        <v>972</v>
      </c>
      <c r="G93" s="257"/>
      <c r="H93" s="257"/>
      <c r="I93" s="257"/>
      <c r="J93" s="102" t="s">
        <v>146</v>
      </c>
      <c r="K93" s="103">
        <v>22.95</v>
      </c>
      <c r="L93" s="261"/>
      <c r="M93" s="257"/>
      <c r="N93" s="261">
        <f>ROUND($L$93*$K$93,2)</f>
        <v>0</v>
      </c>
      <c r="O93" s="257"/>
      <c r="P93" s="257"/>
      <c r="Q93" s="257"/>
      <c r="R93" s="101" t="s">
        <v>147</v>
      </c>
      <c r="S93" s="17"/>
      <c r="T93" s="104"/>
      <c r="U93" s="105" t="s">
        <v>36</v>
      </c>
      <c r="X93" s="106">
        <v>0</v>
      </c>
      <c r="Y93" s="106">
        <f>$X$93*$K$93</f>
        <v>0</v>
      </c>
      <c r="Z93" s="106">
        <v>0</v>
      </c>
      <c r="AA93" s="107">
        <f>$Z$93*$K$93</f>
        <v>0</v>
      </c>
      <c r="AR93" s="68" t="s">
        <v>148</v>
      </c>
      <c r="AT93" s="68" t="s">
        <v>143</v>
      </c>
      <c r="AU93" s="68" t="s">
        <v>74</v>
      </c>
      <c r="AY93" s="6" t="s">
        <v>142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16</v>
      </c>
      <c r="BK93" s="108">
        <f>ROUND($L$93*$K$93,2)</f>
        <v>0</v>
      </c>
      <c r="BL93" s="68" t="s">
        <v>148</v>
      </c>
      <c r="BM93" s="68" t="s">
        <v>973</v>
      </c>
    </row>
    <row r="94" spans="2:51" s="6" customFormat="1" ht="15.75" customHeight="1">
      <c r="B94" s="109"/>
      <c r="E94" s="110"/>
      <c r="F94" s="258" t="s">
        <v>974</v>
      </c>
      <c r="G94" s="259"/>
      <c r="H94" s="259"/>
      <c r="I94" s="259"/>
      <c r="K94" s="112">
        <v>22.95</v>
      </c>
      <c r="S94" s="109"/>
      <c r="T94" s="113"/>
      <c r="AA94" s="114"/>
      <c r="AT94" s="111" t="s">
        <v>160</v>
      </c>
      <c r="AU94" s="111" t="s">
        <v>74</v>
      </c>
      <c r="AV94" s="111" t="s">
        <v>74</v>
      </c>
      <c r="AW94" s="111" t="s">
        <v>113</v>
      </c>
      <c r="AX94" s="111" t="s">
        <v>16</v>
      </c>
      <c r="AY94" s="111" t="s">
        <v>142</v>
      </c>
    </row>
    <row r="95" spans="2:63" s="90" customFormat="1" ht="30.75" customHeight="1">
      <c r="B95" s="91"/>
      <c r="D95" s="98" t="s">
        <v>116</v>
      </c>
      <c r="N95" s="250">
        <f>$BK$95</f>
        <v>0</v>
      </c>
      <c r="O95" s="249"/>
      <c r="P95" s="249"/>
      <c r="Q95" s="249"/>
      <c r="S95" s="91"/>
      <c r="T95" s="94"/>
      <c r="W95" s="95">
        <f>SUM($W$96:$W$102)</f>
        <v>0</v>
      </c>
      <c r="Y95" s="95">
        <f>SUM($Y$96:$Y$102)</f>
        <v>56.46095536</v>
      </c>
      <c r="AA95" s="96">
        <f>SUM($AA$96:$AA$102)</f>
        <v>0</v>
      </c>
      <c r="AR95" s="93" t="s">
        <v>16</v>
      </c>
      <c r="AT95" s="93" t="s">
        <v>65</v>
      </c>
      <c r="AU95" s="93" t="s">
        <v>16</v>
      </c>
      <c r="AY95" s="93" t="s">
        <v>142</v>
      </c>
      <c r="BK95" s="97">
        <f>SUM($BK$96:$BK$102)</f>
        <v>0</v>
      </c>
    </row>
    <row r="96" spans="2:65" s="6" customFormat="1" ht="27" customHeight="1">
      <c r="B96" s="17"/>
      <c r="C96" s="99" t="s">
        <v>461</v>
      </c>
      <c r="D96" s="99" t="s">
        <v>143</v>
      </c>
      <c r="E96" s="100" t="s">
        <v>880</v>
      </c>
      <c r="F96" s="260" t="s">
        <v>881</v>
      </c>
      <c r="G96" s="257"/>
      <c r="H96" s="257"/>
      <c r="I96" s="257"/>
      <c r="J96" s="102" t="s">
        <v>164</v>
      </c>
      <c r="K96" s="103">
        <v>1.285</v>
      </c>
      <c r="L96" s="261"/>
      <c r="M96" s="257"/>
      <c r="N96" s="261">
        <f>ROUND($L$96*$K$96,2)</f>
        <v>0</v>
      </c>
      <c r="O96" s="257"/>
      <c r="P96" s="257"/>
      <c r="Q96" s="257"/>
      <c r="R96" s="101" t="s">
        <v>147</v>
      </c>
      <c r="S96" s="17"/>
      <c r="T96" s="104"/>
      <c r="U96" s="105" t="s">
        <v>36</v>
      </c>
      <c r="X96" s="106">
        <v>2.25634</v>
      </c>
      <c r="Y96" s="106">
        <f>$X$96*$K$96</f>
        <v>2.8993968999999997</v>
      </c>
      <c r="Z96" s="106">
        <v>0</v>
      </c>
      <c r="AA96" s="107">
        <f>$Z$96*$K$96</f>
        <v>0</v>
      </c>
      <c r="AR96" s="68" t="s">
        <v>148</v>
      </c>
      <c r="AT96" s="68" t="s">
        <v>143</v>
      </c>
      <c r="AU96" s="68" t="s">
        <v>74</v>
      </c>
      <c r="AY96" s="6" t="s">
        <v>142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16</v>
      </c>
      <c r="BK96" s="108">
        <f>ROUND($L$96*$K$96,2)</f>
        <v>0</v>
      </c>
      <c r="BL96" s="68" t="s">
        <v>148</v>
      </c>
      <c r="BM96" s="68" t="s">
        <v>975</v>
      </c>
    </row>
    <row r="97" spans="2:51" s="6" customFormat="1" ht="15.75" customHeight="1">
      <c r="B97" s="109"/>
      <c r="E97" s="110"/>
      <c r="F97" s="258" t="s">
        <v>976</v>
      </c>
      <c r="G97" s="259"/>
      <c r="H97" s="259"/>
      <c r="I97" s="259"/>
      <c r="K97" s="112">
        <v>1.285</v>
      </c>
      <c r="S97" s="109"/>
      <c r="T97" s="113"/>
      <c r="AA97" s="114"/>
      <c r="AT97" s="111" t="s">
        <v>160</v>
      </c>
      <c r="AU97" s="111" t="s">
        <v>74</v>
      </c>
      <c r="AV97" s="111" t="s">
        <v>74</v>
      </c>
      <c r="AW97" s="111" t="s">
        <v>113</v>
      </c>
      <c r="AX97" s="111" t="s">
        <v>16</v>
      </c>
      <c r="AY97" s="111" t="s">
        <v>142</v>
      </c>
    </row>
    <row r="98" spans="2:65" s="6" customFormat="1" ht="15.75" customHeight="1">
      <c r="B98" s="17"/>
      <c r="C98" s="99" t="s">
        <v>9</v>
      </c>
      <c r="D98" s="99" t="s">
        <v>143</v>
      </c>
      <c r="E98" s="100" t="s">
        <v>267</v>
      </c>
      <c r="F98" s="260" t="s">
        <v>977</v>
      </c>
      <c r="G98" s="257"/>
      <c r="H98" s="257"/>
      <c r="I98" s="257"/>
      <c r="J98" s="102" t="s">
        <v>164</v>
      </c>
      <c r="K98" s="103">
        <v>8.24</v>
      </c>
      <c r="L98" s="261"/>
      <c r="M98" s="257"/>
      <c r="N98" s="261">
        <f>ROUND($L$98*$K$98,2)</f>
        <v>0</v>
      </c>
      <c r="O98" s="257"/>
      <c r="P98" s="257"/>
      <c r="Q98" s="257"/>
      <c r="R98" s="101" t="s">
        <v>147</v>
      </c>
      <c r="S98" s="17"/>
      <c r="T98" s="104"/>
      <c r="U98" s="105" t="s">
        <v>36</v>
      </c>
      <c r="X98" s="106">
        <v>2.45329</v>
      </c>
      <c r="Y98" s="106">
        <f>$X$98*$K$98</f>
        <v>20.2151096</v>
      </c>
      <c r="Z98" s="106">
        <v>0</v>
      </c>
      <c r="AA98" s="107">
        <f>$Z$98*$K$98</f>
        <v>0</v>
      </c>
      <c r="AR98" s="68" t="s">
        <v>148</v>
      </c>
      <c r="AT98" s="68" t="s">
        <v>143</v>
      </c>
      <c r="AU98" s="68" t="s">
        <v>74</v>
      </c>
      <c r="AY98" s="6" t="s">
        <v>142</v>
      </c>
      <c r="BE98" s="108">
        <f>IF($U$98="základní",$N$98,0)</f>
        <v>0</v>
      </c>
      <c r="BF98" s="108">
        <f>IF($U$98="snížená",$N$98,0)</f>
        <v>0</v>
      </c>
      <c r="BG98" s="108">
        <f>IF($U$98="zákl. přenesená",$N$98,0)</f>
        <v>0</v>
      </c>
      <c r="BH98" s="108">
        <f>IF($U$98="sníž. přenesená",$N$98,0)</f>
        <v>0</v>
      </c>
      <c r="BI98" s="108">
        <f>IF($U$98="nulová",$N$98,0)</f>
        <v>0</v>
      </c>
      <c r="BJ98" s="68" t="s">
        <v>16</v>
      </c>
      <c r="BK98" s="108">
        <f>ROUND($L$98*$K$98,2)</f>
        <v>0</v>
      </c>
      <c r="BL98" s="68" t="s">
        <v>148</v>
      </c>
      <c r="BM98" s="68" t="s">
        <v>978</v>
      </c>
    </row>
    <row r="99" spans="2:47" s="6" customFormat="1" ht="27" customHeight="1">
      <c r="B99" s="17"/>
      <c r="F99" s="252" t="s">
        <v>270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17"/>
      <c r="T99" s="41"/>
      <c r="AA99" s="42"/>
      <c r="AT99" s="6" t="s">
        <v>271</v>
      </c>
      <c r="AU99" s="6" t="s">
        <v>74</v>
      </c>
    </row>
    <row r="100" spans="2:51" s="6" customFormat="1" ht="15.75" customHeight="1">
      <c r="B100" s="109"/>
      <c r="E100" s="111"/>
      <c r="F100" s="258" t="s">
        <v>979</v>
      </c>
      <c r="G100" s="259"/>
      <c r="H100" s="259"/>
      <c r="I100" s="259"/>
      <c r="K100" s="112">
        <v>8.24</v>
      </c>
      <c r="S100" s="109"/>
      <c r="T100" s="113"/>
      <c r="AA100" s="114"/>
      <c r="AT100" s="111" t="s">
        <v>160</v>
      </c>
      <c r="AU100" s="111" t="s">
        <v>74</v>
      </c>
      <c r="AV100" s="111" t="s">
        <v>74</v>
      </c>
      <c r="AW100" s="111" t="s">
        <v>113</v>
      </c>
      <c r="AX100" s="111" t="s">
        <v>16</v>
      </c>
      <c r="AY100" s="111" t="s">
        <v>142</v>
      </c>
    </row>
    <row r="101" spans="2:65" s="6" customFormat="1" ht="15.75" customHeight="1">
      <c r="B101" s="17"/>
      <c r="C101" s="99" t="s">
        <v>326</v>
      </c>
      <c r="D101" s="99" t="s">
        <v>143</v>
      </c>
      <c r="E101" s="100" t="s">
        <v>273</v>
      </c>
      <c r="F101" s="260" t="s">
        <v>980</v>
      </c>
      <c r="G101" s="257"/>
      <c r="H101" s="257"/>
      <c r="I101" s="257"/>
      <c r="J101" s="102" t="s">
        <v>164</v>
      </c>
      <c r="K101" s="103">
        <v>14.779</v>
      </c>
      <c r="L101" s="261"/>
      <c r="M101" s="257"/>
      <c r="N101" s="261">
        <f>ROUND($L$101*$K$101,2)</f>
        <v>0</v>
      </c>
      <c r="O101" s="257"/>
      <c r="P101" s="257"/>
      <c r="Q101" s="257"/>
      <c r="R101" s="101" t="s">
        <v>147</v>
      </c>
      <c r="S101" s="17"/>
      <c r="T101" s="104"/>
      <c r="U101" s="105" t="s">
        <v>36</v>
      </c>
      <c r="X101" s="106">
        <v>2.25634</v>
      </c>
      <c r="Y101" s="106">
        <f>$X$101*$K$101</f>
        <v>33.346448859999995</v>
      </c>
      <c r="Z101" s="106">
        <v>0</v>
      </c>
      <c r="AA101" s="107">
        <f>$Z$101*$K$101</f>
        <v>0</v>
      </c>
      <c r="AR101" s="68" t="s">
        <v>148</v>
      </c>
      <c r="AT101" s="68" t="s">
        <v>143</v>
      </c>
      <c r="AU101" s="68" t="s">
        <v>74</v>
      </c>
      <c r="AY101" s="6" t="s">
        <v>142</v>
      </c>
      <c r="BE101" s="108">
        <f>IF($U$101="základní",$N$101,0)</f>
        <v>0</v>
      </c>
      <c r="BF101" s="108">
        <f>IF($U$101="snížená",$N$101,0)</f>
        <v>0</v>
      </c>
      <c r="BG101" s="108">
        <f>IF($U$101="zákl. přenesená",$N$101,0)</f>
        <v>0</v>
      </c>
      <c r="BH101" s="108">
        <f>IF($U$101="sníž. přenesená",$N$101,0)</f>
        <v>0</v>
      </c>
      <c r="BI101" s="108">
        <f>IF($U$101="nulová",$N$101,0)</f>
        <v>0</v>
      </c>
      <c r="BJ101" s="68" t="s">
        <v>16</v>
      </c>
      <c r="BK101" s="108">
        <f>ROUND($L$101*$K$101,2)</f>
        <v>0</v>
      </c>
      <c r="BL101" s="68" t="s">
        <v>148</v>
      </c>
      <c r="BM101" s="68" t="s">
        <v>981</v>
      </c>
    </row>
    <row r="102" spans="2:51" s="6" customFormat="1" ht="15.75" customHeight="1">
      <c r="B102" s="109"/>
      <c r="E102" s="110"/>
      <c r="F102" s="258" t="s">
        <v>982</v>
      </c>
      <c r="G102" s="259"/>
      <c r="H102" s="259"/>
      <c r="I102" s="259"/>
      <c r="K102" s="112">
        <v>14.779</v>
      </c>
      <c r="S102" s="109"/>
      <c r="T102" s="113"/>
      <c r="AA102" s="114"/>
      <c r="AT102" s="111" t="s">
        <v>160</v>
      </c>
      <c r="AU102" s="111" t="s">
        <v>74</v>
      </c>
      <c r="AV102" s="111" t="s">
        <v>74</v>
      </c>
      <c r="AW102" s="111" t="s">
        <v>113</v>
      </c>
      <c r="AX102" s="111" t="s">
        <v>16</v>
      </c>
      <c r="AY102" s="111" t="s">
        <v>142</v>
      </c>
    </row>
    <row r="103" spans="2:63" s="90" customFormat="1" ht="30.75" customHeight="1">
      <c r="B103" s="91"/>
      <c r="D103" s="98" t="s">
        <v>117</v>
      </c>
      <c r="N103" s="250">
        <f>$BK$103</f>
        <v>0</v>
      </c>
      <c r="O103" s="249"/>
      <c r="P103" s="249"/>
      <c r="Q103" s="249"/>
      <c r="S103" s="91"/>
      <c r="T103" s="94"/>
      <c r="W103" s="95">
        <f>SUM($W$104:$W$105)</f>
        <v>0</v>
      </c>
      <c r="Y103" s="95">
        <f>SUM($Y$104:$Y$105)</f>
        <v>13.65834708</v>
      </c>
      <c r="AA103" s="96">
        <f>SUM($AA$104:$AA$105)</f>
        <v>0</v>
      </c>
      <c r="AR103" s="93" t="s">
        <v>16</v>
      </c>
      <c r="AT103" s="93" t="s">
        <v>65</v>
      </c>
      <c r="AU103" s="93" t="s">
        <v>16</v>
      </c>
      <c r="AY103" s="93" t="s">
        <v>142</v>
      </c>
      <c r="BK103" s="97">
        <f>SUM($BK$104:$BK$105)</f>
        <v>0</v>
      </c>
    </row>
    <row r="104" spans="2:65" s="6" customFormat="1" ht="39" customHeight="1">
      <c r="B104" s="17"/>
      <c r="C104" s="99" t="s">
        <v>148</v>
      </c>
      <c r="D104" s="99" t="s">
        <v>143</v>
      </c>
      <c r="E104" s="100" t="s">
        <v>292</v>
      </c>
      <c r="F104" s="260" t="s">
        <v>983</v>
      </c>
      <c r="G104" s="257"/>
      <c r="H104" s="257"/>
      <c r="I104" s="257"/>
      <c r="J104" s="102" t="s">
        <v>164</v>
      </c>
      <c r="K104" s="103">
        <v>4.572</v>
      </c>
      <c r="L104" s="261"/>
      <c r="M104" s="257"/>
      <c r="N104" s="261">
        <f>ROUND($L$104*$K$104,2)</f>
        <v>0</v>
      </c>
      <c r="O104" s="257"/>
      <c r="P104" s="257"/>
      <c r="Q104" s="257"/>
      <c r="R104" s="101" t="s">
        <v>147</v>
      </c>
      <c r="S104" s="17"/>
      <c r="T104" s="104"/>
      <c r="U104" s="105" t="s">
        <v>36</v>
      </c>
      <c r="X104" s="106">
        <v>2.98739</v>
      </c>
      <c r="Y104" s="106">
        <f>$X$104*$K$104</f>
        <v>13.65834708</v>
      </c>
      <c r="Z104" s="106">
        <v>0</v>
      </c>
      <c r="AA104" s="107">
        <f>$Z$104*$K$104</f>
        <v>0</v>
      </c>
      <c r="AR104" s="68" t="s">
        <v>148</v>
      </c>
      <c r="AT104" s="68" t="s">
        <v>143</v>
      </c>
      <c r="AU104" s="68" t="s">
        <v>74</v>
      </c>
      <c r="AY104" s="6" t="s">
        <v>142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16</v>
      </c>
      <c r="BK104" s="108">
        <f>ROUND($L$104*$K$104,2)</f>
        <v>0</v>
      </c>
      <c r="BL104" s="68" t="s">
        <v>148</v>
      </c>
      <c r="BM104" s="68" t="s">
        <v>984</v>
      </c>
    </row>
    <row r="105" spans="2:51" s="6" customFormat="1" ht="15.75" customHeight="1">
      <c r="B105" s="109"/>
      <c r="E105" s="110"/>
      <c r="F105" s="258" t="s">
        <v>985</v>
      </c>
      <c r="G105" s="259"/>
      <c r="H105" s="259"/>
      <c r="I105" s="259"/>
      <c r="K105" s="112">
        <v>4.572</v>
      </c>
      <c r="S105" s="109"/>
      <c r="T105" s="113"/>
      <c r="AA105" s="114"/>
      <c r="AT105" s="111" t="s">
        <v>160</v>
      </c>
      <c r="AU105" s="111" t="s">
        <v>74</v>
      </c>
      <c r="AV105" s="111" t="s">
        <v>74</v>
      </c>
      <c r="AW105" s="111" t="s">
        <v>113</v>
      </c>
      <c r="AX105" s="111" t="s">
        <v>16</v>
      </c>
      <c r="AY105" s="111" t="s">
        <v>142</v>
      </c>
    </row>
    <row r="106" spans="2:63" s="90" customFormat="1" ht="30.75" customHeight="1">
      <c r="B106" s="91"/>
      <c r="D106" s="98" t="s">
        <v>118</v>
      </c>
      <c r="N106" s="250">
        <f>$BK$106</f>
        <v>0</v>
      </c>
      <c r="O106" s="249"/>
      <c r="P106" s="249"/>
      <c r="Q106" s="249"/>
      <c r="S106" s="91"/>
      <c r="T106" s="94"/>
      <c r="W106" s="95">
        <f>SUM($W$107:$W$112)</f>
        <v>0</v>
      </c>
      <c r="Y106" s="95">
        <f>SUM($Y$107:$Y$112)</f>
        <v>5.725699560000001</v>
      </c>
      <c r="AA106" s="96">
        <f>SUM($AA$107:$AA$112)</f>
        <v>0</v>
      </c>
      <c r="AR106" s="93" t="s">
        <v>16</v>
      </c>
      <c r="AT106" s="93" t="s">
        <v>65</v>
      </c>
      <c r="AU106" s="93" t="s">
        <v>16</v>
      </c>
      <c r="AY106" s="93" t="s">
        <v>142</v>
      </c>
      <c r="BK106" s="97">
        <f>SUM($BK$107:$BK$112)</f>
        <v>0</v>
      </c>
    </row>
    <row r="107" spans="2:65" s="6" customFormat="1" ht="27" customHeight="1">
      <c r="B107" s="17"/>
      <c r="C107" s="99" t="s">
        <v>432</v>
      </c>
      <c r="D107" s="99" t="s">
        <v>143</v>
      </c>
      <c r="E107" s="100" t="s">
        <v>297</v>
      </c>
      <c r="F107" s="260" t="s">
        <v>986</v>
      </c>
      <c r="G107" s="257"/>
      <c r="H107" s="257"/>
      <c r="I107" s="257"/>
      <c r="J107" s="102" t="s">
        <v>157</v>
      </c>
      <c r="K107" s="103">
        <v>67.2</v>
      </c>
      <c r="L107" s="261"/>
      <c r="M107" s="257"/>
      <c r="N107" s="261">
        <f>ROUND($L$107*$K$107,2)</f>
        <v>0</v>
      </c>
      <c r="O107" s="257"/>
      <c r="P107" s="257"/>
      <c r="Q107" s="257"/>
      <c r="R107" s="101" t="s">
        <v>147</v>
      </c>
      <c r="S107" s="17"/>
      <c r="T107" s="104"/>
      <c r="U107" s="105" t="s">
        <v>36</v>
      </c>
      <c r="X107" s="106">
        <v>0.03465</v>
      </c>
      <c r="Y107" s="106">
        <f>$X$107*$K$107</f>
        <v>2.3284800000000003</v>
      </c>
      <c r="Z107" s="106">
        <v>0</v>
      </c>
      <c r="AA107" s="107">
        <f>$Z$107*$K$107</f>
        <v>0</v>
      </c>
      <c r="AR107" s="68" t="s">
        <v>148</v>
      </c>
      <c r="AT107" s="68" t="s">
        <v>143</v>
      </c>
      <c r="AU107" s="68" t="s">
        <v>74</v>
      </c>
      <c r="AY107" s="6" t="s">
        <v>142</v>
      </c>
      <c r="BE107" s="108">
        <f>IF($U$107="základní",$N$107,0)</f>
        <v>0</v>
      </c>
      <c r="BF107" s="108">
        <f>IF($U$107="snížená",$N$107,0)</f>
        <v>0</v>
      </c>
      <c r="BG107" s="108">
        <f>IF($U$107="zákl. přenesená",$N$107,0)</f>
        <v>0</v>
      </c>
      <c r="BH107" s="108">
        <f>IF($U$107="sníž. přenesená",$N$107,0)</f>
        <v>0</v>
      </c>
      <c r="BI107" s="108">
        <f>IF($U$107="nulová",$N$107,0)</f>
        <v>0</v>
      </c>
      <c r="BJ107" s="68" t="s">
        <v>16</v>
      </c>
      <c r="BK107" s="108">
        <f>ROUND($L$107*$K$107,2)</f>
        <v>0</v>
      </c>
      <c r="BL107" s="68" t="s">
        <v>148</v>
      </c>
      <c r="BM107" s="68" t="s">
        <v>987</v>
      </c>
    </row>
    <row r="108" spans="2:51" s="6" customFormat="1" ht="15.75" customHeight="1">
      <c r="B108" s="109"/>
      <c r="E108" s="110"/>
      <c r="F108" s="258" t="s">
        <v>988</v>
      </c>
      <c r="G108" s="259"/>
      <c r="H108" s="259"/>
      <c r="I108" s="259"/>
      <c r="K108" s="112">
        <v>67.2</v>
      </c>
      <c r="S108" s="109"/>
      <c r="T108" s="113"/>
      <c r="AA108" s="114"/>
      <c r="AT108" s="111" t="s">
        <v>160</v>
      </c>
      <c r="AU108" s="111" t="s">
        <v>74</v>
      </c>
      <c r="AV108" s="111" t="s">
        <v>74</v>
      </c>
      <c r="AW108" s="111" t="s">
        <v>113</v>
      </c>
      <c r="AX108" s="111" t="s">
        <v>16</v>
      </c>
      <c r="AY108" s="111" t="s">
        <v>142</v>
      </c>
    </row>
    <row r="109" spans="2:65" s="6" customFormat="1" ht="39" customHeight="1">
      <c r="B109" s="17"/>
      <c r="C109" s="123" t="s">
        <v>425</v>
      </c>
      <c r="D109" s="123" t="s">
        <v>202</v>
      </c>
      <c r="E109" s="116" t="s">
        <v>301</v>
      </c>
      <c r="F109" s="254" t="s">
        <v>989</v>
      </c>
      <c r="G109" s="255"/>
      <c r="H109" s="255"/>
      <c r="I109" s="255"/>
      <c r="J109" s="115" t="s">
        <v>157</v>
      </c>
      <c r="K109" s="117">
        <v>67.2</v>
      </c>
      <c r="L109" s="256"/>
      <c r="M109" s="255"/>
      <c r="N109" s="256">
        <f>ROUND($L$109*$K$109,2)</f>
        <v>0</v>
      </c>
      <c r="O109" s="257"/>
      <c r="P109" s="257"/>
      <c r="Q109" s="257"/>
      <c r="R109" s="101" t="s">
        <v>147</v>
      </c>
      <c r="S109" s="17"/>
      <c r="T109" s="104"/>
      <c r="U109" s="105" t="s">
        <v>36</v>
      </c>
      <c r="X109" s="106">
        <v>0.048</v>
      </c>
      <c r="Y109" s="106">
        <f>$X$109*$K$109</f>
        <v>3.2256</v>
      </c>
      <c r="Z109" s="106">
        <v>0</v>
      </c>
      <c r="AA109" s="107">
        <f>$Z$109*$K$109</f>
        <v>0</v>
      </c>
      <c r="AR109" s="68" t="s">
        <v>205</v>
      </c>
      <c r="AT109" s="68" t="s">
        <v>202</v>
      </c>
      <c r="AU109" s="68" t="s">
        <v>74</v>
      </c>
      <c r="AY109" s="6" t="s">
        <v>142</v>
      </c>
      <c r="BE109" s="108">
        <f>IF($U$109="základní",$N$109,0)</f>
        <v>0</v>
      </c>
      <c r="BF109" s="108">
        <f>IF($U$109="snížená",$N$109,0)</f>
        <v>0</v>
      </c>
      <c r="BG109" s="108">
        <f>IF($U$109="zákl. přenesená",$N$109,0)</f>
        <v>0</v>
      </c>
      <c r="BH109" s="108">
        <f>IF($U$109="sníž. přenesená",$N$109,0)</f>
        <v>0</v>
      </c>
      <c r="BI109" s="108">
        <f>IF($U$109="nulová",$N$109,0)</f>
        <v>0</v>
      </c>
      <c r="BJ109" s="68" t="s">
        <v>16</v>
      </c>
      <c r="BK109" s="108">
        <f>ROUND($L$109*$K$109,2)</f>
        <v>0</v>
      </c>
      <c r="BL109" s="68" t="s">
        <v>148</v>
      </c>
      <c r="BM109" s="68" t="s">
        <v>990</v>
      </c>
    </row>
    <row r="110" spans="2:65" s="6" customFormat="1" ht="15.75" customHeight="1">
      <c r="B110" s="17"/>
      <c r="C110" s="102" t="s">
        <v>394</v>
      </c>
      <c r="D110" s="102" t="s">
        <v>143</v>
      </c>
      <c r="E110" s="100" t="s">
        <v>305</v>
      </c>
      <c r="F110" s="260" t="s">
        <v>991</v>
      </c>
      <c r="G110" s="257"/>
      <c r="H110" s="257"/>
      <c r="I110" s="257"/>
      <c r="J110" s="102" t="s">
        <v>146</v>
      </c>
      <c r="K110" s="103">
        <v>26.082</v>
      </c>
      <c r="L110" s="261"/>
      <c r="M110" s="257"/>
      <c r="N110" s="261">
        <f>ROUND($L$110*$K$110,2)</f>
        <v>0</v>
      </c>
      <c r="O110" s="257"/>
      <c r="P110" s="257"/>
      <c r="Q110" s="257"/>
      <c r="R110" s="101" t="s">
        <v>147</v>
      </c>
      <c r="S110" s="17"/>
      <c r="T110" s="104"/>
      <c r="U110" s="105" t="s">
        <v>36</v>
      </c>
      <c r="X110" s="106">
        <v>0.00658</v>
      </c>
      <c r="Y110" s="106">
        <f>$X$110*$K$110</f>
        <v>0.17161956</v>
      </c>
      <c r="Z110" s="106">
        <v>0</v>
      </c>
      <c r="AA110" s="107">
        <f>$Z$110*$K$110</f>
        <v>0</v>
      </c>
      <c r="AR110" s="68" t="s">
        <v>148</v>
      </c>
      <c r="AT110" s="68" t="s">
        <v>143</v>
      </c>
      <c r="AU110" s="68" t="s">
        <v>74</v>
      </c>
      <c r="AY110" s="68" t="s">
        <v>142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16</v>
      </c>
      <c r="BK110" s="108">
        <f>ROUND($L$110*$K$110,2)</f>
        <v>0</v>
      </c>
      <c r="BL110" s="68" t="s">
        <v>148</v>
      </c>
      <c r="BM110" s="68" t="s">
        <v>992</v>
      </c>
    </row>
    <row r="111" spans="2:51" s="6" customFormat="1" ht="15.75" customHeight="1">
      <c r="B111" s="109"/>
      <c r="E111" s="110"/>
      <c r="F111" s="258" t="s">
        <v>993</v>
      </c>
      <c r="G111" s="259"/>
      <c r="H111" s="259"/>
      <c r="I111" s="259"/>
      <c r="K111" s="112">
        <v>26.082</v>
      </c>
      <c r="S111" s="109"/>
      <c r="T111" s="113"/>
      <c r="AA111" s="114"/>
      <c r="AT111" s="111" t="s">
        <v>160</v>
      </c>
      <c r="AU111" s="111" t="s">
        <v>74</v>
      </c>
      <c r="AV111" s="111" t="s">
        <v>74</v>
      </c>
      <c r="AW111" s="111" t="s">
        <v>113</v>
      </c>
      <c r="AX111" s="111" t="s">
        <v>16</v>
      </c>
      <c r="AY111" s="111" t="s">
        <v>142</v>
      </c>
    </row>
    <row r="112" spans="2:65" s="6" customFormat="1" ht="27" customHeight="1">
      <c r="B112" s="17"/>
      <c r="C112" s="99" t="s">
        <v>205</v>
      </c>
      <c r="D112" s="99" t="s">
        <v>143</v>
      </c>
      <c r="E112" s="100" t="s">
        <v>310</v>
      </c>
      <c r="F112" s="260" t="s">
        <v>994</v>
      </c>
      <c r="G112" s="257"/>
      <c r="H112" s="257"/>
      <c r="I112" s="257"/>
      <c r="J112" s="102" t="s">
        <v>146</v>
      </c>
      <c r="K112" s="103">
        <v>26.082</v>
      </c>
      <c r="L112" s="261"/>
      <c r="M112" s="257"/>
      <c r="N112" s="261">
        <f>ROUND($L$112*$K$112,2)</f>
        <v>0</v>
      </c>
      <c r="O112" s="257"/>
      <c r="P112" s="257"/>
      <c r="Q112" s="257"/>
      <c r="R112" s="101" t="s">
        <v>147</v>
      </c>
      <c r="S112" s="17"/>
      <c r="T112" s="104"/>
      <c r="U112" s="105" t="s">
        <v>36</v>
      </c>
      <c r="X112" s="106">
        <v>0</v>
      </c>
      <c r="Y112" s="106">
        <f>$X$112*$K$112</f>
        <v>0</v>
      </c>
      <c r="Z112" s="106">
        <v>0</v>
      </c>
      <c r="AA112" s="107">
        <f>$Z$112*$K$112</f>
        <v>0</v>
      </c>
      <c r="AR112" s="68" t="s">
        <v>148</v>
      </c>
      <c r="AT112" s="68" t="s">
        <v>143</v>
      </c>
      <c r="AU112" s="68" t="s">
        <v>74</v>
      </c>
      <c r="AY112" s="6" t="s">
        <v>142</v>
      </c>
      <c r="BE112" s="108">
        <f>IF($U$112="základní",$N$112,0)</f>
        <v>0</v>
      </c>
      <c r="BF112" s="108">
        <f>IF($U$112="snížená",$N$112,0)</f>
        <v>0</v>
      </c>
      <c r="BG112" s="108">
        <f>IF($U$112="zákl. přenesená",$N$112,0)</f>
        <v>0</v>
      </c>
      <c r="BH112" s="108">
        <f>IF($U$112="sníž. přenesená",$N$112,0)</f>
        <v>0</v>
      </c>
      <c r="BI112" s="108">
        <f>IF($U$112="nulová",$N$112,0)</f>
        <v>0</v>
      </c>
      <c r="BJ112" s="68" t="s">
        <v>16</v>
      </c>
      <c r="BK112" s="108">
        <f>ROUND($L$112*$K$112,2)</f>
        <v>0</v>
      </c>
      <c r="BL112" s="68" t="s">
        <v>148</v>
      </c>
      <c r="BM112" s="68" t="s">
        <v>995</v>
      </c>
    </row>
    <row r="113" spans="2:63" s="90" customFormat="1" ht="30.75" customHeight="1">
      <c r="B113" s="91"/>
      <c r="D113" s="98" t="s">
        <v>119</v>
      </c>
      <c r="N113" s="250">
        <f>$BK$113</f>
        <v>0</v>
      </c>
      <c r="O113" s="249"/>
      <c r="P113" s="249"/>
      <c r="Q113" s="249"/>
      <c r="S113" s="91"/>
      <c r="T113" s="94"/>
      <c r="W113" s="95">
        <f>SUM($W$114:$W$135)</f>
        <v>0</v>
      </c>
      <c r="Y113" s="95">
        <f>SUM($Y$114:$Y$135)</f>
        <v>1.2412670000000001</v>
      </c>
      <c r="AA113" s="96">
        <f>SUM($AA$114:$AA$135)</f>
        <v>0</v>
      </c>
      <c r="AR113" s="93" t="s">
        <v>16</v>
      </c>
      <c r="AT113" s="93" t="s">
        <v>65</v>
      </c>
      <c r="AU113" s="93" t="s">
        <v>16</v>
      </c>
      <c r="AY113" s="93" t="s">
        <v>142</v>
      </c>
      <c r="BK113" s="97">
        <f>SUM($BK$114:$BK$135)</f>
        <v>0</v>
      </c>
    </row>
    <row r="114" spans="2:65" s="6" customFormat="1" ht="27" customHeight="1">
      <c r="B114" s="17"/>
      <c r="C114" s="102" t="s">
        <v>342</v>
      </c>
      <c r="D114" s="102" t="s">
        <v>143</v>
      </c>
      <c r="E114" s="100" t="s">
        <v>322</v>
      </c>
      <c r="F114" s="260" t="s">
        <v>996</v>
      </c>
      <c r="G114" s="257"/>
      <c r="H114" s="257"/>
      <c r="I114" s="257"/>
      <c r="J114" s="102" t="s">
        <v>146</v>
      </c>
      <c r="K114" s="103">
        <v>4.86</v>
      </c>
      <c r="L114" s="261"/>
      <c r="M114" s="257"/>
      <c r="N114" s="261">
        <f>ROUND($L$114*$K$114,2)</f>
        <v>0</v>
      </c>
      <c r="O114" s="257"/>
      <c r="P114" s="257"/>
      <c r="Q114" s="257"/>
      <c r="R114" s="101" t="s">
        <v>147</v>
      </c>
      <c r="S114" s="17"/>
      <c r="T114" s="104"/>
      <c r="U114" s="105" t="s">
        <v>36</v>
      </c>
      <c r="X114" s="106">
        <v>0</v>
      </c>
      <c r="Y114" s="106">
        <f>$X$114*$K$114</f>
        <v>0</v>
      </c>
      <c r="Z114" s="106">
        <v>0</v>
      </c>
      <c r="AA114" s="107">
        <f>$Z$114*$K$114</f>
        <v>0</v>
      </c>
      <c r="AR114" s="68" t="s">
        <v>148</v>
      </c>
      <c r="AT114" s="68" t="s">
        <v>143</v>
      </c>
      <c r="AU114" s="68" t="s">
        <v>74</v>
      </c>
      <c r="AY114" s="68" t="s">
        <v>142</v>
      </c>
      <c r="BE114" s="108">
        <f>IF($U$114="základní",$N$114,0)</f>
        <v>0</v>
      </c>
      <c r="BF114" s="108">
        <f>IF($U$114="snížená",$N$114,0)</f>
        <v>0</v>
      </c>
      <c r="BG114" s="108">
        <f>IF($U$114="zákl. přenesená",$N$114,0)</f>
        <v>0</v>
      </c>
      <c r="BH114" s="108">
        <f>IF($U$114="sníž. přenesená",$N$114,0)</f>
        <v>0</v>
      </c>
      <c r="BI114" s="108">
        <f>IF($U$114="nulová",$N$114,0)</f>
        <v>0</v>
      </c>
      <c r="BJ114" s="68" t="s">
        <v>16</v>
      </c>
      <c r="BK114" s="108">
        <f>ROUND($L$114*$K$114,2)</f>
        <v>0</v>
      </c>
      <c r="BL114" s="68" t="s">
        <v>148</v>
      </c>
      <c r="BM114" s="68" t="s">
        <v>997</v>
      </c>
    </row>
    <row r="115" spans="2:65" s="6" customFormat="1" ht="27" customHeight="1">
      <c r="B115" s="17"/>
      <c r="C115" s="102" t="s">
        <v>281</v>
      </c>
      <c r="D115" s="102" t="s">
        <v>143</v>
      </c>
      <c r="E115" s="100" t="s">
        <v>337</v>
      </c>
      <c r="F115" s="260" t="s">
        <v>998</v>
      </c>
      <c r="G115" s="257"/>
      <c r="H115" s="257"/>
      <c r="I115" s="257"/>
      <c r="J115" s="102" t="s">
        <v>146</v>
      </c>
      <c r="K115" s="103">
        <v>15.606</v>
      </c>
      <c r="L115" s="261"/>
      <c r="M115" s="257"/>
      <c r="N115" s="261">
        <f>ROUND($L$115*$K$115,2)</f>
        <v>0</v>
      </c>
      <c r="O115" s="257"/>
      <c r="P115" s="257"/>
      <c r="Q115" s="257"/>
      <c r="R115" s="101" t="s">
        <v>147</v>
      </c>
      <c r="S115" s="17"/>
      <c r="T115" s="104"/>
      <c r="U115" s="105" t="s">
        <v>36</v>
      </c>
      <c r="X115" s="106">
        <v>0</v>
      </c>
      <c r="Y115" s="106">
        <f>$X$115*$K$115</f>
        <v>0</v>
      </c>
      <c r="Z115" s="106">
        <v>0</v>
      </c>
      <c r="AA115" s="107">
        <f>$Z$115*$K$115</f>
        <v>0</v>
      </c>
      <c r="AR115" s="68" t="s">
        <v>148</v>
      </c>
      <c r="AT115" s="68" t="s">
        <v>143</v>
      </c>
      <c r="AU115" s="68" t="s">
        <v>74</v>
      </c>
      <c r="AY115" s="68" t="s">
        <v>142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16</v>
      </c>
      <c r="BK115" s="108">
        <f>ROUND($L$115*$K$115,2)</f>
        <v>0</v>
      </c>
      <c r="BL115" s="68" t="s">
        <v>148</v>
      </c>
      <c r="BM115" s="68" t="s">
        <v>999</v>
      </c>
    </row>
    <row r="116" spans="2:47" s="6" customFormat="1" ht="27" customHeight="1">
      <c r="B116" s="17"/>
      <c r="F116" s="252" t="s">
        <v>340</v>
      </c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17"/>
      <c r="T116" s="41"/>
      <c r="AA116" s="42"/>
      <c r="AT116" s="6" t="s">
        <v>271</v>
      </c>
      <c r="AU116" s="6" t="s">
        <v>74</v>
      </c>
    </row>
    <row r="117" spans="2:51" s="6" customFormat="1" ht="15.75" customHeight="1">
      <c r="B117" s="109"/>
      <c r="E117" s="111"/>
      <c r="F117" s="258" t="s">
        <v>1000</v>
      </c>
      <c r="G117" s="259"/>
      <c r="H117" s="259"/>
      <c r="I117" s="259"/>
      <c r="K117" s="112">
        <v>15.606</v>
      </c>
      <c r="S117" s="109"/>
      <c r="T117" s="113"/>
      <c r="AA117" s="114"/>
      <c r="AT117" s="111" t="s">
        <v>160</v>
      </c>
      <c r="AU117" s="111" t="s">
        <v>74</v>
      </c>
      <c r="AV117" s="111" t="s">
        <v>74</v>
      </c>
      <c r="AW117" s="111" t="s">
        <v>113</v>
      </c>
      <c r="AX117" s="111" t="s">
        <v>16</v>
      </c>
      <c r="AY117" s="111" t="s">
        <v>142</v>
      </c>
    </row>
    <row r="118" spans="2:65" s="6" customFormat="1" ht="27" customHeight="1">
      <c r="B118" s="17"/>
      <c r="C118" s="99" t="s">
        <v>357</v>
      </c>
      <c r="D118" s="99" t="s">
        <v>143</v>
      </c>
      <c r="E118" s="100" t="s">
        <v>1001</v>
      </c>
      <c r="F118" s="260" t="s">
        <v>1002</v>
      </c>
      <c r="G118" s="257"/>
      <c r="H118" s="257"/>
      <c r="I118" s="257"/>
      <c r="J118" s="102" t="s">
        <v>146</v>
      </c>
      <c r="K118" s="103">
        <v>4.86</v>
      </c>
      <c r="L118" s="261"/>
      <c r="M118" s="257"/>
      <c r="N118" s="261">
        <f>ROUND($L$118*$K$118,2)</f>
        <v>0</v>
      </c>
      <c r="O118" s="257"/>
      <c r="P118" s="257"/>
      <c r="Q118" s="257"/>
      <c r="R118" s="101"/>
      <c r="S118" s="17"/>
      <c r="T118" s="104"/>
      <c r="U118" s="105" t="s">
        <v>36</v>
      </c>
      <c r="X118" s="106">
        <v>0</v>
      </c>
      <c r="Y118" s="106">
        <f>$X$118*$K$118</f>
        <v>0</v>
      </c>
      <c r="Z118" s="106">
        <v>0</v>
      </c>
      <c r="AA118" s="107">
        <f>$Z$118*$K$118</f>
        <v>0</v>
      </c>
      <c r="AR118" s="68" t="s">
        <v>148</v>
      </c>
      <c r="AT118" s="68" t="s">
        <v>143</v>
      </c>
      <c r="AU118" s="68" t="s">
        <v>74</v>
      </c>
      <c r="AY118" s="6" t="s">
        <v>142</v>
      </c>
      <c r="BE118" s="108">
        <f>IF($U$118="základní",$N$118,0)</f>
        <v>0</v>
      </c>
      <c r="BF118" s="108">
        <f>IF($U$118="snížená",$N$118,0)</f>
        <v>0</v>
      </c>
      <c r="BG118" s="108">
        <f>IF($U$118="zákl. přenesená",$N$118,0)</f>
        <v>0</v>
      </c>
      <c r="BH118" s="108">
        <f>IF($U$118="sníž. přenesená",$N$118,0)</f>
        <v>0</v>
      </c>
      <c r="BI118" s="108">
        <f>IF($U$118="nulová",$N$118,0)</f>
        <v>0</v>
      </c>
      <c r="BJ118" s="68" t="s">
        <v>16</v>
      </c>
      <c r="BK118" s="108">
        <f>ROUND($L$118*$K$118,2)</f>
        <v>0</v>
      </c>
      <c r="BL118" s="68" t="s">
        <v>148</v>
      </c>
      <c r="BM118" s="68" t="s">
        <v>1003</v>
      </c>
    </row>
    <row r="119" spans="2:47" s="6" customFormat="1" ht="27" customHeight="1">
      <c r="B119" s="17"/>
      <c r="F119" s="252" t="s">
        <v>1004</v>
      </c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17"/>
      <c r="T119" s="41"/>
      <c r="AA119" s="42"/>
      <c r="AT119" s="6" t="s">
        <v>271</v>
      </c>
      <c r="AU119" s="6" t="s">
        <v>74</v>
      </c>
    </row>
    <row r="120" spans="2:51" s="6" customFormat="1" ht="15.75" customHeight="1">
      <c r="B120" s="109"/>
      <c r="E120" s="111"/>
      <c r="F120" s="258" t="s">
        <v>1005</v>
      </c>
      <c r="G120" s="259"/>
      <c r="H120" s="259"/>
      <c r="I120" s="259"/>
      <c r="K120" s="112">
        <v>4.86</v>
      </c>
      <c r="S120" s="109"/>
      <c r="T120" s="113"/>
      <c r="AA120" s="114"/>
      <c r="AT120" s="111" t="s">
        <v>160</v>
      </c>
      <c r="AU120" s="111" t="s">
        <v>74</v>
      </c>
      <c r="AV120" s="111" t="s">
        <v>74</v>
      </c>
      <c r="AW120" s="111" t="s">
        <v>113</v>
      </c>
      <c r="AX120" s="111" t="s">
        <v>16</v>
      </c>
      <c r="AY120" s="111" t="s">
        <v>142</v>
      </c>
    </row>
    <row r="121" spans="2:65" s="6" customFormat="1" ht="27" customHeight="1">
      <c r="B121" s="17"/>
      <c r="C121" s="99" t="s">
        <v>217</v>
      </c>
      <c r="D121" s="99" t="s">
        <v>143</v>
      </c>
      <c r="E121" s="100" t="s">
        <v>1006</v>
      </c>
      <c r="F121" s="260" t="s">
        <v>1007</v>
      </c>
      <c r="G121" s="257"/>
      <c r="H121" s="257"/>
      <c r="I121" s="257"/>
      <c r="J121" s="102" t="s">
        <v>146</v>
      </c>
      <c r="K121" s="103">
        <v>2.295</v>
      </c>
      <c r="L121" s="261"/>
      <c r="M121" s="257"/>
      <c r="N121" s="261">
        <f>ROUND($L$121*$K$121,2)</f>
        <v>0</v>
      </c>
      <c r="O121" s="257"/>
      <c r="P121" s="257"/>
      <c r="Q121" s="257"/>
      <c r="R121" s="101"/>
      <c r="S121" s="17"/>
      <c r="T121" s="104"/>
      <c r="U121" s="105" t="s">
        <v>36</v>
      </c>
      <c r="X121" s="106">
        <v>0</v>
      </c>
      <c r="Y121" s="106">
        <f>$X$121*$K$121</f>
        <v>0</v>
      </c>
      <c r="Z121" s="106">
        <v>0</v>
      </c>
      <c r="AA121" s="107">
        <f>$Z$121*$K$121</f>
        <v>0</v>
      </c>
      <c r="AR121" s="68" t="s">
        <v>148</v>
      </c>
      <c r="AT121" s="68" t="s">
        <v>143</v>
      </c>
      <c r="AU121" s="68" t="s">
        <v>74</v>
      </c>
      <c r="AY121" s="6" t="s">
        <v>142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16</v>
      </c>
      <c r="BK121" s="108">
        <f>ROUND($L$121*$K$121,2)</f>
        <v>0</v>
      </c>
      <c r="BL121" s="68" t="s">
        <v>148</v>
      </c>
      <c r="BM121" s="68" t="s">
        <v>1008</v>
      </c>
    </row>
    <row r="122" spans="2:47" s="6" customFormat="1" ht="27" customHeight="1">
      <c r="B122" s="17"/>
      <c r="F122" s="252" t="s">
        <v>1009</v>
      </c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17"/>
      <c r="T122" s="41"/>
      <c r="AA122" s="42"/>
      <c r="AT122" s="6" t="s">
        <v>271</v>
      </c>
      <c r="AU122" s="6" t="s">
        <v>74</v>
      </c>
    </row>
    <row r="123" spans="2:51" s="6" customFormat="1" ht="15.75" customHeight="1">
      <c r="B123" s="109"/>
      <c r="E123" s="111"/>
      <c r="F123" s="258" t="s">
        <v>1010</v>
      </c>
      <c r="G123" s="259"/>
      <c r="H123" s="259"/>
      <c r="I123" s="259"/>
      <c r="K123" s="112">
        <v>2.295</v>
      </c>
      <c r="S123" s="109"/>
      <c r="T123" s="113"/>
      <c r="AA123" s="114"/>
      <c r="AT123" s="111" t="s">
        <v>160</v>
      </c>
      <c r="AU123" s="111" t="s">
        <v>74</v>
      </c>
      <c r="AV123" s="111" t="s">
        <v>74</v>
      </c>
      <c r="AW123" s="111" t="s">
        <v>113</v>
      </c>
      <c r="AX123" s="111" t="s">
        <v>16</v>
      </c>
      <c r="AY123" s="111" t="s">
        <v>142</v>
      </c>
    </row>
    <row r="124" spans="2:65" s="6" customFormat="1" ht="27" customHeight="1">
      <c r="B124" s="17"/>
      <c r="C124" s="99" t="s">
        <v>464</v>
      </c>
      <c r="D124" s="99" t="s">
        <v>143</v>
      </c>
      <c r="E124" s="100" t="s">
        <v>343</v>
      </c>
      <c r="F124" s="260" t="s">
        <v>1011</v>
      </c>
      <c r="G124" s="257"/>
      <c r="H124" s="257"/>
      <c r="I124" s="257"/>
      <c r="J124" s="102" t="s">
        <v>146</v>
      </c>
      <c r="K124" s="103">
        <v>4.86</v>
      </c>
      <c r="L124" s="261"/>
      <c r="M124" s="257"/>
      <c r="N124" s="261">
        <f>ROUND($L$124*$K$124,2)</f>
        <v>0</v>
      </c>
      <c r="O124" s="257"/>
      <c r="P124" s="257"/>
      <c r="Q124" s="257"/>
      <c r="R124" s="101" t="s">
        <v>147</v>
      </c>
      <c r="S124" s="17"/>
      <c r="T124" s="104"/>
      <c r="U124" s="105" t="s">
        <v>36</v>
      </c>
      <c r="X124" s="106">
        <v>0</v>
      </c>
      <c r="Y124" s="106">
        <f>$X$124*$K$124</f>
        <v>0</v>
      </c>
      <c r="Z124" s="106">
        <v>0</v>
      </c>
      <c r="AA124" s="107">
        <f>$Z$124*$K$124</f>
        <v>0</v>
      </c>
      <c r="AR124" s="68" t="s">
        <v>148</v>
      </c>
      <c r="AT124" s="68" t="s">
        <v>143</v>
      </c>
      <c r="AU124" s="68" t="s">
        <v>74</v>
      </c>
      <c r="AY124" s="6" t="s">
        <v>142</v>
      </c>
      <c r="BE124" s="108">
        <f>IF($U$124="základní",$N$124,0)</f>
        <v>0</v>
      </c>
      <c r="BF124" s="108">
        <f>IF($U$124="snížená",$N$124,0)</f>
        <v>0</v>
      </c>
      <c r="BG124" s="108">
        <f>IF($U$124="zákl. přenesená",$N$124,0)</f>
        <v>0</v>
      </c>
      <c r="BH124" s="108">
        <f>IF($U$124="sníž. přenesená",$N$124,0)</f>
        <v>0</v>
      </c>
      <c r="BI124" s="108">
        <f>IF($U$124="nulová",$N$124,0)</f>
        <v>0</v>
      </c>
      <c r="BJ124" s="68" t="s">
        <v>16</v>
      </c>
      <c r="BK124" s="108">
        <f>ROUND($L$124*$K$124,2)</f>
        <v>0</v>
      </c>
      <c r="BL124" s="68" t="s">
        <v>148</v>
      </c>
      <c r="BM124" s="68" t="s">
        <v>1012</v>
      </c>
    </row>
    <row r="125" spans="2:47" s="6" customFormat="1" ht="27" customHeight="1">
      <c r="B125" s="17"/>
      <c r="F125" s="252" t="s">
        <v>1004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17"/>
      <c r="T125" s="41"/>
      <c r="AA125" s="42"/>
      <c r="AT125" s="6" t="s">
        <v>271</v>
      </c>
      <c r="AU125" s="6" t="s">
        <v>74</v>
      </c>
    </row>
    <row r="126" spans="2:65" s="6" customFormat="1" ht="39" customHeight="1">
      <c r="B126" s="17"/>
      <c r="C126" s="99" t="s">
        <v>321</v>
      </c>
      <c r="D126" s="99" t="s">
        <v>143</v>
      </c>
      <c r="E126" s="100" t="s">
        <v>358</v>
      </c>
      <c r="F126" s="260" t="s">
        <v>1013</v>
      </c>
      <c r="G126" s="257"/>
      <c r="H126" s="257"/>
      <c r="I126" s="257"/>
      <c r="J126" s="102" t="s">
        <v>146</v>
      </c>
      <c r="K126" s="103">
        <v>4.86</v>
      </c>
      <c r="L126" s="261"/>
      <c r="M126" s="257"/>
      <c r="N126" s="261">
        <f>ROUND($L$126*$K$126,2)</f>
        <v>0</v>
      </c>
      <c r="O126" s="257"/>
      <c r="P126" s="257"/>
      <c r="Q126" s="257"/>
      <c r="R126" s="101" t="s">
        <v>147</v>
      </c>
      <c r="S126" s="17"/>
      <c r="T126" s="104"/>
      <c r="U126" s="105" t="s">
        <v>36</v>
      </c>
      <c r="X126" s="106">
        <v>0.08565</v>
      </c>
      <c r="Y126" s="106">
        <f>$X$126*$K$126</f>
        <v>0.41625900000000005</v>
      </c>
      <c r="Z126" s="106">
        <v>0</v>
      </c>
      <c r="AA126" s="107">
        <f>$Z$126*$K$126</f>
        <v>0</v>
      </c>
      <c r="AR126" s="68" t="s">
        <v>148</v>
      </c>
      <c r="AT126" s="68" t="s">
        <v>143</v>
      </c>
      <c r="AU126" s="68" t="s">
        <v>74</v>
      </c>
      <c r="AY126" s="6" t="s">
        <v>142</v>
      </c>
      <c r="BE126" s="108">
        <f>IF($U$126="základní",$N$126,0)</f>
        <v>0</v>
      </c>
      <c r="BF126" s="108">
        <f>IF($U$126="snížená",$N$126,0)</f>
        <v>0</v>
      </c>
      <c r="BG126" s="108">
        <f>IF($U$126="zákl. přenesená",$N$126,0)</f>
        <v>0</v>
      </c>
      <c r="BH126" s="108">
        <f>IF($U$126="sníž. přenesená",$N$126,0)</f>
        <v>0</v>
      </c>
      <c r="BI126" s="108">
        <f>IF($U$126="nulová",$N$126,0)</f>
        <v>0</v>
      </c>
      <c r="BJ126" s="68" t="s">
        <v>16</v>
      </c>
      <c r="BK126" s="108">
        <f>ROUND($L$126*$K$126,2)</f>
        <v>0</v>
      </c>
      <c r="BL126" s="68" t="s">
        <v>148</v>
      </c>
      <c r="BM126" s="68" t="s">
        <v>1014</v>
      </c>
    </row>
    <row r="127" spans="2:51" s="6" customFormat="1" ht="15.75" customHeight="1">
      <c r="B127" s="109"/>
      <c r="E127" s="110"/>
      <c r="F127" s="258" t="s">
        <v>1015</v>
      </c>
      <c r="G127" s="259"/>
      <c r="H127" s="259"/>
      <c r="I127" s="259"/>
      <c r="K127" s="112">
        <v>4.86</v>
      </c>
      <c r="S127" s="109"/>
      <c r="T127" s="113"/>
      <c r="AA127" s="114"/>
      <c r="AT127" s="111" t="s">
        <v>160</v>
      </c>
      <c r="AU127" s="111" t="s">
        <v>74</v>
      </c>
      <c r="AV127" s="111" t="s">
        <v>74</v>
      </c>
      <c r="AW127" s="111" t="s">
        <v>113</v>
      </c>
      <c r="AX127" s="111" t="s">
        <v>16</v>
      </c>
      <c r="AY127" s="111" t="s">
        <v>142</v>
      </c>
    </row>
    <row r="128" spans="2:65" s="6" customFormat="1" ht="15.75" customHeight="1">
      <c r="B128" s="17"/>
      <c r="C128" s="123" t="s">
        <v>514</v>
      </c>
      <c r="D128" s="123" t="s">
        <v>202</v>
      </c>
      <c r="E128" s="116" t="s">
        <v>363</v>
      </c>
      <c r="F128" s="254" t="s">
        <v>1016</v>
      </c>
      <c r="G128" s="255"/>
      <c r="H128" s="255"/>
      <c r="I128" s="255"/>
      <c r="J128" s="115" t="s">
        <v>146</v>
      </c>
      <c r="K128" s="117">
        <v>1.429</v>
      </c>
      <c r="L128" s="256"/>
      <c r="M128" s="255"/>
      <c r="N128" s="256">
        <f>ROUND($L$128*$K$128,2)</f>
        <v>0</v>
      </c>
      <c r="O128" s="257"/>
      <c r="P128" s="257"/>
      <c r="Q128" s="257"/>
      <c r="R128" s="101"/>
      <c r="S128" s="17"/>
      <c r="T128" s="104"/>
      <c r="U128" s="105" t="s">
        <v>36</v>
      </c>
      <c r="X128" s="106">
        <v>0.176</v>
      </c>
      <c r="Y128" s="106">
        <f>$X$128*$K$128</f>
        <v>0.251504</v>
      </c>
      <c r="Z128" s="106">
        <v>0</v>
      </c>
      <c r="AA128" s="107">
        <f>$Z$128*$K$128</f>
        <v>0</v>
      </c>
      <c r="AR128" s="68" t="s">
        <v>205</v>
      </c>
      <c r="AT128" s="68" t="s">
        <v>202</v>
      </c>
      <c r="AU128" s="68" t="s">
        <v>74</v>
      </c>
      <c r="AY128" s="6" t="s">
        <v>142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16</v>
      </c>
      <c r="BK128" s="108">
        <f>ROUND($L$128*$K$128,2)</f>
        <v>0</v>
      </c>
      <c r="BL128" s="68" t="s">
        <v>148</v>
      </c>
      <c r="BM128" s="68" t="s">
        <v>1017</v>
      </c>
    </row>
    <row r="129" spans="2:51" s="6" customFormat="1" ht="15.75" customHeight="1">
      <c r="B129" s="109"/>
      <c r="E129" s="110"/>
      <c r="F129" s="258" t="s">
        <v>1018</v>
      </c>
      <c r="G129" s="259"/>
      <c r="H129" s="259"/>
      <c r="I129" s="259"/>
      <c r="K129" s="112">
        <v>1.429</v>
      </c>
      <c r="S129" s="109"/>
      <c r="T129" s="113"/>
      <c r="AA129" s="114"/>
      <c r="AT129" s="111" t="s">
        <v>160</v>
      </c>
      <c r="AU129" s="111" t="s">
        <v>74</v>
      </c>
      <c r="AV129" s="111" t="s">
        <v>74</v>
      </c>
      <c r="AW129" s="111" t="s">
        <v>113</v>
      </c>
      <c r="AX129" s="111" t="s">
        <v>16</v>
      </c>
      <c r="AY129" s="111" t="s">
        <v>142</v>
      </c>
    </row>
    <row r="130" spans="2:65" s="6" customFormat="1" ht="15.75" customHeight="1">
      <c r="B130" s="17"/>
      <c r="C130" s="123" t="s">
        <v>362</v>
      </c>
      <c r="D130" s="123" t="s">
        <v>202</v>
      </c>
      <c r="E130" s="116" t="s">
        <v>368</v>
      </c>
      <c r="F130" s="254" t="s">
        <v>1019</v>
      </c>
      <c r="G130" s="255"/>
      <c r="H130" s="255"/>
      <c r="I130" s="255"/>
      <c r="J130" s="115" t="s">
        <v>146</v>
      </c>
      <c r="K130" s="117">
        <v>2</v>
      </c>
      <c r="L130" s="256"/>
      <c r="M130" s="255"/>
      <c r="N130" s="256">
        <f>ROUND($L$130*$K$130,2)</f>
        <v>0</v>
      </c>
      <c r="O130" s="257"/>
      <c r="P130" s="257"/>
      <c r="Q130" s="257"/>
      <c r="R130" s="101" t="s">
        <v>147</v>
      </c>
      <c r="S130" s="17"/>
      <c r="T130" s="104"/>
      <c r="U130" s="105" t="s">
        <v>36</v>
      </c>
      <c r="X130" s="106">
        <v>0.161</v>
      </c>
      <c r="Y130" s="106">
        <f>$X$130*$K$130</f>
        <v>0.322</v>
      </c>
      <c r="Z130" s="106">
        <v>0</v>
      </c>
      <c r="AA130" s="107">
        <f>$Z$130*$K$130</f>
        <v>0</v>
      </c>
      <c r="AR130" s="68" t="s">
        <v>205</v>
      </c>
      <c r="AT130" s="68" t="s">
        <v>202</v>
      </c>
      <c r="AU130" s="68" t="s">
        <v>74</v>
      </c>
      <c r="AY130" s="6" t="s">
        <v>142</v>
      </c>
      <c r="BE130" s="108">
        <f>IF($U$130="základní",$N$130,0)</f>
        <v>0</v>
      </c>
      <c r="BF130" s="108">
        <f>IF($U$130="snížená",$N$130,0)</f>
        <v>0</v>
      </c>
      <c r="BG130" s="108">
        <f>IF($U$130="zákl. přenesená",$N$130,0)</f>
        <v>0</v>
      </c>
      <c r="BH130" s="108">
        <f>IF($U$130="sníž. přenesená",$N$130,0)</f>
        <v>0</v>
      </c>
      <c r="BI130" s="108">
        <f>IF($U$130="nulová",$N$130,0)</f>
        <v>0</v>
      </c>
      <c r="BJ130" s="68" t="s">
        <v>16</v>
      </c>
      <c r="BK130" s="108">
        <f>ROUND($L$130*$K$130,2)</f>
        <v>0</v>
      </c>
      <c r="BL130" s="68" t="s">
        <v>148</v>
      </c>
      <c r="BM130" s="68" t="s">
        <v>1020</v>
      </c>
    </row>
    <row r="131" spans="2:51" s="6" customFormat="1" ht="15.75" customHeight="1">
      <c r="B131" s="109"/>
      <c r="E131" s="110"/>
      <c r="F131" s="258" t="s">
        <v>1021</v>
      </c>
      <c r="G131" s="259"/>
      <c r="H131" s="259"/>
      <c r="I131" s="259"/>
      <c r="K131" s="112">
        <v>2</v>
      </c>
      <c r="S131" s="109"/>
      <c r="T131" s="113"/>
      <c r="AA131" s="114"/>
      <c r="AT131" s="111" t="s">
        <v>160</v>
      </c>
      <c r="AU131" s="111" t="s">
        <v>74</v>
      </c>
      <c r="AV131" s="111" t="s">
        <v>74</v>
      </c>
      <c r="AW131" s="111" t="s">
        <v>113</v>
      </c>
      <c r="AX131" s="111" t="s">
        <v>16</v>
      </c>
      <c r="AY131" s="111" t="s">
        <v>142</v>
      </c>
    </row>
    <row r="132" spans="2:65" s="6" customFormat="1" ht="15.75" customHeight="1">
      <c r="B132" s="17"/>
      <c r="C132" s="123" t="s">
        <v>367</v>
      </c>
      <c r="D132" s="123" t="s">
        <v>202</v>
      </c>
      <c r="E132" s="116" t="s">
        <v>378</v>
      </c>
      <c r="F132" s="254" t="s">
        <v>1022</v>
      </c>
      <c r="G132" s="255"/>
      <c r="H132" s="255"/>
      <c r="I132" s="255"/>
      <c r="J132" s="115" t="s">
        <v>146</v>
      </c>
      <c r="K132" s="117">
        <v>1.143</v>
      </c>
      <c r="L132" s="256"/>
      <c r="M132" s="255"/>
      <c r="N132" s="256">
        <f>ROUND($L$132*$K$132,2)</f>
        <v>0</v>
      </c>
      <c r="O132" s="257"/>
      <c r="P132" s="257"/>
      <c r="Q132" s="257"/>
      <c r="R132" s="101" t="s">
        <v>147</v>
      </c>
      <c r="S132" s="17"/>
      <c r="T132" s="104"/>
      <c r="U132" s="105" t="s">
        <v>36</v>
      </c>
      <c r="X132" s="106">
        <v>0.176</v>
      </c>
      <c r="Y132" s="106">
        <f>$X$132*$K$132</f>
        <v>0.20116799999999999</v>
      </c>
      <c r="Z132" s="106">
        <v>0</v>
      </c>
      <c r="AA132" s="107">
        <f>$Z$132*$K$132</f>
        <v>0</v>
      </c>
      <c r="AR132" s="68" t="s">
        <v>205</v>
      </c>
      <c r="AT132" s="68" t="s">
        <v>202</v>
      </c>
      <c r="AU132" s="68" t="s">
        <v>74</v>
      </c>
      <c r="AY132" s="6" t="s">
        <v>142</v>
      </c>
      <c r="BE132" s="108">
        <f>IF($U$132="základní",$N$132,0)</f>
        <v>0</v>
      </c>
      <c r="BF132" s="108">
        <f>IF($U$132="snížená",$N$132,0)</f>
        <v>0</v>
      </c>
      <c r="BG132" s="108">
        <f>IF($U$132="zákl. přenesená",$N$132,0)</f>
        <v>0</v>
      </c>
      <c r="BH132" s="108">
        <f>IF($U$132="sníž. přenesená",$N$132,0)</f>
        <v>0</v>
      </c>
      <c r="BI132" s="108">
        <f>IF($U$132="nulová",$N$132,0)</f>
        <v>0</v>
      </c>
      <c r="BJ132" s="68" t="s">
        <v>16</v>
      </c>
      <c r="BK132" s="108">
        <f>ROUND($L$132*$K$132,2)</f>
        <v>0</v>
      </c>
      <c r="BL132" s="68" t="s">
        <v>148</v>
      </c>
      <c r="BM132" s="68" t="s">
        <v>1023</v>
      </c>
    </row>
    <row r="133" spans="2:51" s="6" customFormat="1" ht="15.75" customHeight="1">
      <c r="B133" s="109"/>
      <c r="E133" s="110"/>
      <c r="F133" s="258" t="s">
        <v>1024</v>
      </c>
      <c r="G133" s="259"/>
      <c r="H133" s="259"/>
      <c r="I133" s="259"/>
      <c r="K133" s="112">
        <v>1.143</v>
      </c>
      <c r="S133" s="109"/>
      <c r="T133" s="113"/>
      <c r="AA133" s="114"/>
      <c r="AT133" s="111" t="s">
        <v>160</v>
      </c>
      <c r="AU133" s="111" t="s">
        <v>74</v>
      </c>
      <c r="AV133" s="111" t="s">
        <v>74</v>
      </c>
      <c r="AW133" s="111" t="s">
        <v>113</v>
      </c>
      <c r="AX133" s="111" t="s">
        <v>16</v>
      </c>
      <c r="AY133" s="111" t="s">
        <v>142</v>
      </c>
    </row>
    <row r="134" spans="2:65" s="6" customFormat="1" ht="15.75" customHeight="1">
      <c r="B134" s="17"/>
      <c r="C134" s="123" t="s">
        <v>372</v>
      </c>
      <c r="D134" s="123" t="s">
        <v>202</v>
      </c>
      <c r="E134" s="116" t="s">
        <v>373</v>
      </c>
      <c r="F134" s="254" t="s">
        <v>1025</v>
      </c>
      <c r="G134" s="255"/>
      <c r="H134" s="255"/>
      <c r="I134" s="255"/>
      <c r="J134" s="115" t="s">
        <v>146</v>
      </c>
      <c r="K134" s="117">
        <v>0.286</v>
      </c>
      <c r="L134" s="256"/>
      <c r="M134" s="255"/>
      <c r="N134" s="256">
        <f>ROUND($L$134*$K$134,2)</f>
        <v>0</v>
      </c>
      <c r="O134" s="257"/>
      <c r="P134" s="257"/>
      <c r="Q134" s="257"/>
      <c r="R134" s="101"/>
      <c r="S134" s="17"/>
      <c r="T134" s="104"/>
      <c r="U134" s="105" t="s">
        <v>36</v>
      </c>
      <c r="X134" s="106">
        <v>0.176</v>
      </c>
      <c r="Y134" s="106">
        <f>$X$134*$K$134</f>
        <v>0.05033599999999999</v>
      </c>
      <c r="Z134" s="106">
        <v>0</v>
      </c>
      <c r="AA134" s="107">
        <f>$Z$134*$K$134</f>
        <v>0</v>
      </c>
      <c r="AR134" s="68" t="s">
        <v>205</v>
      </c>
      <c r="AT134" s="68" t="s">
        <v>202</v>
      </c>
      <c r="AU134" s="68" t="s">
        <v>74</v>
      </c>
      <c r="AY134" s="6" t="s">
        <v>142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16</v>
      </c>
      <c r="BK134" s="108">
        <f>ROUND($L$134*$K$134,2)</f>
        <v>0</v>
      </c>
      <c r="BL134" s="68" t="s">
        <v>148</v>
      </c>
      <c r="BM134" s="68" t="s">
        <v>1026</v>
      </c>
    </row>
    <row r="135" spans="2:51" s="6" customFormat="1" ht="15.75" customHeight="1">
      <c r="B135" s="109"/>
      <c r="E135" s="110"/>
      <c r="F135" s="258" t="s">
        <v>1027</v>
      </c>
      <c r="G135" s="259"/>
      <c r="H135" s="259"/>
      <c r="I135" s="259"/>
      <c r="K135" s="112">
        <v>0.286</v>
      </c>
      <c r="S135" s="109"/>
      <c r="T135" s="113"/>
      <c r="AA135" s="114"/>
      <c r="AT135" s="111" t="s">
        <v>160</v>
      </c>
      <c r="AU135" s="111" t="s">
        <v>74</v>
      </c>
      <c r="AV135" s="111" t="s">
        <v>74</v>
      </c>
      <c r="AW135" s="111" t="s">
        <v>113</v>
      </c>
      <c r="AX135" s="111" t="s">
        <v>16</v>
      </c>
      <c r="AY135" s="111" t="s">
        <v>142</v>
      </c>
    </row>
    <row r="136" spans="2:63" s="90" customFormat="1" ht="30.75" customHeight="1">
      <c r="B136" s="91"/>
      <c r="D136" s="98" t="s">
        <v>121</v>
      </c>
      <c r="N136" s="250">
        <f>$BK$136</f>
        <v>0</v>
      </c>
      <c r="O136" s="249"/>
      <c r="P136" s="249"/>
      <c r="Q136" s="249"/>
      <c r="S136" s="91"/>
      <c r="T136" s="94"/>
      <c r="W136" s="95">
        <f>$W$137</f>
        <v>0</v>
      </c>
      <c r="Y136" s="95">
        <f>$Y$137</f>
        <v>0</v>
      </c>
      <c r="AA136" s="96">
        <f>$AA$137</f>
        <v>0</v>
      </c>
      <c r="AR136" s="93" t="s">
        <v>16</v>
      </c>
      <c r="AT136" s="93" t="s">
        <v>65</v>
      </c>
      <c r="AU136" s="93" t="s">
        <v>16</v>
      </c>
      <c r="AY136" s="93" t="s">
        <v>142</v>
      </c>
      <c r="BK136" s="97">
        <f>$BK$137</f>
        <v>0</v>
      </c>
    </row>
    <row r="137" spans="2:63" s="90" customFormat="1" ht="15.75" customHeight="1">
      <c r="B137" s="91"/>
      <c r="D137" s="98" t="s">
        <v>122</v>
      </c>
      <c r="N137" s="250">
        <f>$BK$137</f>
        <v>0</v>
      </c>
      <c r="O137" s="249"/>
      <c r="P137" s="249"/>
      <c r="Q137" s="249"/>
      <c r="S137" s="91"/>
      <c r="T137" s="94"/>
      <c r="W137" s="95">
        <f>$W$138</f>
        <v>0</v>
      </c>
      <c r="Y137" s="95">
        <f>$Y$138</f>
        <v>0</v>
      </c>
      <c r="AA137" s="96">
        <f>$AA$138</f>
        <v>0</v>
      </c>
      <c r="AR137" s="93" t="s">
        <v>16</v>
      </c>
      <c r="AT137" s="93" t="s">
        <v>65</v>
      </c>
      <c r="AU137" s="93" t="s">
        <v>74</v>
      </c>
      <c r="AY137" s="93" t="s">
        <v>142</v>
      </c>
      <c r="BK137" s="97">
        <f>$BK$138</f>
        <v>0</v>
      </c>
    </row>
    <row r="138" spans="2:65" s="6" customFormat="1" ht="27" customHeight="1">
      <c r="B138" s="17"/>
      <c r="C138" s="99" t="s">
        <v>336</v>
      </c>
      <c r="D138" s="99" t="s">
        <v>143</v>
      </c>
      <c r="E138" s="100" t="s">
        <v>453</v>
      </c>
      <c r="F138" s="260" t="s">
        <v>1028</v>
      </c>
      <c r="G138" s="257"/>
      <c r="H138" s="257"/>
      <c r="I138" s="257"/>
      <c r="J138" s="102" t="s">
        <v>194</v>
      </c>
      <c r="K138" s="103">
        <v>77.086</v>
      </c>
      <c r="L138" s="261"/>
      <c r="M138" s="257"/>
      <c r="N138" s="261">
        <f>ROUND($L$138*$K$138,2)</f>
        <v>0</v>
      </c>
      <c r="O138" s="257"/>
      <c r="P138" s="257"/>
      <c r="Q138" s="257"/>
      <c r="R138" s="101" t="s">
        <v>147</v>
      </c>
      <c r="S138" s="17"/>
      <c r="T138" s="104"/>
      <c r="U138" s="105" t="s">
        <v>36</v>
      </c>
      <c r="X138" s="106">
        <v>0</v>
      </c>
      <c r="Y138" s="106">
        <f>$X$138*$K$138</f>
        <v>0</v>
      </c>
      <c r="Z138" s="106">
        <v>0</v>
      </c>
      <c r="AA138" s="107">
        <f>$Z$138*$K$138</f>
        <v>0</v>
      </c>
      <c r="AR138" s="68" t="s">
        <v>148</v>
      </c>
      <c r="AT138" s="68" t="s">
        <v>143</v>
      </c>
      <c r="AU138" s="68" t="s">
        <v>154</v>
      </c>
      <c r="AY138" s="6" t="s">
        <v>142</v>
      </c>
      <c r="BE138" s="108">
        <f>IF($U$138="základní",$N$138,0)</f>
        <v>0</v>
      </c>
      <c r="BF138" s="108">
        <f>IF($U$138="snížená",$N$138,0)</f>
        <v>0</v>
      </c>
      <c r="BG138" s="108">
        <f>IF($U$138="zákl. přenesená",$N$138,0)</f>
        <v>0</v>
      </c>
      <c r="BH138" s="108">
        <f>IF($U$138="sníž. přenesená",$N$138,0)</f>
        <v>0</v>
      </c>
      <c r="BI138" s="108">
        <f>IF($U$138="nulová",$N$138,0)</f>
        <v>0</v>
      </c>
      <c r="BJ138" s="68" t="s">
        <v>16</v>
      </c>
      <c r="BK138" s="108">
        <f>ROUND($L$138*$K$138,2)</f>
        <v>0</v>
      </c>
      <c r="BL138" s="68" t="s">
        <v>148</v>
      </c>
      <c r="BM138" s="68" t="s">
        <v>1029</v>
      </c>
    </row>
    <row r="139" spans="2:63" s="90" customFormat="1" ht="37.5" customHeight="1">
      <c r="B139" s="91"/>
      <c r="D139" s="92" t="s">
        <v>123</v>
      </c>
      <c r="N139" s="248">
        <f>$BK$139</f>
        <v>0</v>
      </c>
      <c r="O139" s="249"/>
      <c r="P139" s="249"/>
      <c r="Q139" s="249"/>
      <c r="S139" s="91"/>
      <c r="T139" s="94"/>
      <c r="W139" s="95">
        <f>$W$140</f>
        <v>0</v>
      </c>
      <c r="Y139" s="95">
        <f>$Y$140</f>
        <v>0.0466</v>
      </c>
      <c r="AA139" s="96">
        <f>$AA$140</f>
        <v>0</v>
      </c>
      <c r="AR139" s="93" t="s">
        <v>74</v>
      </c>
      <c r="AT139" s="93" t="s">
        <v>65</v>
      </c>
      <c r="AU139" s="93" t="s">
        <v>66</v>
      </c>
      <c r="AY139" s="93" t="s">
        <v>142</v>
      </c>
      <c r="BK139" s="97">
        <f>$BK$140</f>
        <v>0</v>
      </c>
    </row>
    <row r="140" spans="2:63" s="90" customFormat="1" ht="21" customHeight="1">
      <c r="B140" s="91"/>
      <c r="D140" s="98" t="s">
        <v>124</v>
      </c>
      <c r="N140" s="250">
        <f>$BK$140</f>
        <v>0</v>
      </c>
      <c r="O140" s="249"/>
      <c r="P140" s="249"/>
      <c r="Q140" s="249"/>
      <c r="S140" s="91"/>
      <c r="T140" s="94"/>
      <c r="W140" s="95">
        <f>SUM($W$141:$W$148)</f>
        <v>0</v>
      </c>
      <c r="Y140" s="95">
        <f>SUM($Y$141:$Y$148)</f>
        <v>0.0466</v>
      </c>
      <c r="AA140" s="96">
        <f>SUM($AA$141:$AA$148)</f>
        <v>0</v>
      </c>
      <c r="AR140" s="93" t="s">
        <v>74</v>
      </c>
      <c r="AT140" s="93" t="s">
        <v>65</v>
      </c>
      <c r="AU140" s="93" t="s">
        <v>16</v>
      </c>
      <c r="AY140" s="93" t="s">
        <v>142</v>
      </c>
      <c r="BK140" s="97">
        <f>SUM($BK$141:$BK$148)</f>
        <v>0</v>
      </c>
    </row>
    <row r="141" spans="2:65" s="6" customFormat="1" ht="27" customHeight="1">
      <c r="B141" s="17"/>
      <c r="C141" s="102" t="s">
        <v>404</v>
      </c>
      <c r="D141" s="102" t="s">
        <v>143</v>
      </c>
      <c r="E141" s="100" t="s">
        <v>457</v>
      </c>
      <c r="F141" s="260" t="s">
        <v>1030</v>
      </c>
      <c r="G141" s="257"/>
      <c r="H141" s="257"/>
      <c r="I141" s="257"/>
      <c r="J141" s="102" t="s">
        <v>157</v>
      </c>
      <c r="K141" s="103">
        <v>8</v>
      </c>
      <c r="L141" s="261"/>
      <c r="M141" s="257"/>
      <c r="N141" s="261">
        <f>ROUND($L$141*$K$141,2)</f>
        <v>0</v>
      </c>
      <c r="O141" s="257"/>
      <c r="P141" s="257"/>
      <c r="Q141" s="257"/>
      <c r="R141" s="101" t="s">
        <v>147</v>
      </c>
      <c r="S141" s="17"/>
      <c r="T141" s="104"/>
      <c r="U141" s="105" t="s">
        <v>36</v>
      </c>
      <c r="X141" s="106">
        <v>0.00017</v>
      </c>
      <c r="Y141" s="106">
        <f>$X$141*$K$141</f>
        <v>0.00136</v>
      </c>
      <c r="Z141" s="106">
        <v>0</v>
      </c>
      <c r="AA141" s="107">
        <f>$Z$141*$K$141</f>
        <v>0</v>
      </c>
      <c r="AR141" s="68" t="s">
        <v>326</v>
      </c>
      <c r="AT141" s="68" t="s">
        <v>143</v>
      </c>
      <c r="AU141" s="68" t="s">
        <v>74</v>
      </c>
      <c r="AY141" s="68" t="s">
        <v>142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16</v>
      </c>
      <c r="BK141" s="108">
        <f>ROUND($L$141*$K$141,2)</f>
        <v>0</v>
      </c>
      <c r="BL141" s="68" t="s">
        <v>326</v>
      </c>
      <c r="BM141" s="68" t="s">
        <v>1031</v>
      </c>
    </row>
    <row r="142" spans="2:65" s="6" customFormat="1" ht="27" customHeight="1">
      <c r="B142" s="17"/>
      <c r="C142" s="115" t="s">
        <v>21</v>
      </c>
      <c r="D142" s="115" t="s">
        <v>202</v>
      </c>
      <c r="E142" s="116" t="s">
        <v>462</v>
      </c>
      <c r="F142" s="254" t="s">
        <v>1032</v>
      </c>
      <c r="G142" s="255"/>
      <c r="H142" s="255"/>
      <c r="I142" s="255"/>
      <c r="J142" s="115" t="s">
        <v>157</v>
      </c>
      <c r="K142" s="117">
        <v>8</v>
      </c>
      <c r="L142" s="256"/>
      <c r="M142" s="255"/>
      <c r="N142" s="256">
        <f>ROUND($L$142*$K$142,2)</f>
        <v>0</v>
      </c>
      <c r="O142" s="257"/>
      <c r="P142" s="257"/>
      <c r="Q142" s="257"/>
      <c r="R142" s="101" t="s">
        <v>147</v>
      </c>
      <c r="S142" s="17"/>
      <c r="T142" s="104"/>
      <c r="U142" s="105" t="s">
        <v>36</v>
      </c>
      <c r="X142" s="106">
        <v>0.00377</v>
      </c>
      <c r="Y142" s="106">
        <f>$X$142*$K$142</f>
        <v>0.03016</v>
      </c>
      <c r="Z142" s="106">
        <v>0</v>
      </c>
      <c r="AA142" s="107">
        <f>$Z$142*$K$142</f>
        <v>0</v>
      </c>
      <c r="AR142" s="68" t="s">
        <v>464</v>
      </c>
      <c r="AT142" s="68" t="s">
        <v>202</v>
      </c>
      <c r="AU142" s="68" t="s">
        <v>74</v>
      </c>
      <c r="AY142" s="68" t="s">
        <v>142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8" t="s">
        <v>16</v>
      </c>
      <c r="BK142" s="108">
        <f>ROUND($L$142*$K$142,2)</f>
        <v>0</v>
      </c>
      <c r="BL142" s="68" t="s">
        <v>326</v>
      </c>
      <c r="BM142" s="68" t="s">
        <v>1033</v>
      </c>
    </row>
    <row r="143" spans="2:47" s="6" customFormat="1" ht="27" customHeight="1">
      <c r="B143" s="17"/>
      <c r="F143" s="252" t="s">
        <v>466</v>
      </c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17"/>
      <c r="T143" s="41"/>
      <c r="AA143" s="42"/>
      <c r="AT143" s="6" t="s">
        <v>271</v>
      </c>
      <c r="AU143" s="6" t="s">
        <v>74</v>
      </c>
    </row>
    <row r="144" spans="2:65" s="6" customFormat="1" ht="27" customHeight="1">
      <c r="B144" s="17"/>
      <c r="C144" s="99" t="s">
        <v>390</v>
      </c>
      <c r="D144" s="99" t="s">
        <v>143</v>
      </c>
      <c r="E144" s="100" t="s">
        <v>468</v>
      </c>
      <c r="F144" s="260" t="s">
        <v>1034</v>
      </c>
      <c r="G144" s="257"/>
      <c r="H144" s="257"/>
      <c r="I144" s="257"/>
      <c r="J144" s="102" t="s">
        <v>157</v>
      </c>
      <c r="K144" s="103">
        <v>4</v>
      </c>
      <c r="L144" s="261"/>
      <c r="M144" s="257"/>
      <c r="N144" s="261">
        <f>ROUND($L$144*$K$144,2)</f>
        <v>0</v>
      </c>
      <c r="O144" s="257"/>
      <c r="P144" s="257"/>
      <c r="Q144" s="257"/>
      <c r="R144" s="101" t="s">
        <v>147</v>
      </c>
      <c r="S144" s="17"/>
      <c r="T144" s="104"/>
      <c r="U144" s="105" t="s">
        <v>36</v>
      </c>
      <c r="X144" s="106">
        <v>0</v>
      </c>
      <c r="Y144" s="106">
        <f>$X$144*$K$144</f>
        <v>0</v>
      </c>
      <c r="Z144" s="106">
        <v>0</v>
      </c>
      <c r="AA144" s="107">
        <f>$Z$144*$K$144</f>
        <v>0</v>
      </c>
      <c r="AR144" s="68" t="s">
        <v>326</v>
      </c>
      <c r="AT144" s="68" t="s">
        <v>143</v>
      </c>
      <c r="AU144" s="68" t="s">
        <v>74</v>
      </c>
      <c r="AY144" s="6" t="s">
        <v>142</v>
      </c>
      <c r="BE144" s="108">
        <f>IF($U$144="základní",$N$144,0)</f>
        <v>0</v>
      </c>
      <c r="BF144" s="108">
        <f>IF($U$144="snížená",$N$144,0)</f>
        <v>0</v>
      </c>
      <c r="BG144" s="108">
        <f>IF($U$144="zákl. přenesená",$N$144,0)</f>
        <v>0</v>
      </c>
      <c r="BH144" s="108">
        <f>IF($U$144="sníž. přenesená",$N$144,0)</f>
        <v>0</v>
      </c>
      <c r="BI144" s="108">
        <f>IF($U$144="nulová",$N$144,0)</f>
        <v>0</v>
      </c>
      <c r="BJ144" s="68" t="s">
        <v>16</v>
      </c>
      <c r="BK144" s="108">
        <f>ROUND($L$144*$K$144,2)</f>
        <v>0</v>
      </c>
      <c r="BL144" s="68" t="s">
        <v>326</v>
      </c>
      <c r="BM144" s="68" t="s">
        <v>1035</v>
      </c>
    </row>
    <row r="145" spans="2:51" s="6" customFormat="1" ht="15.75" customHeight="1">
      <c r="B145" s="109"/>
      <c r="E145" s="110"/>
      <c r="F145" s="258" t="s">
        <v>1036</v>
      </c>
      <c r="G145" s="259"/>
      <c r="H145" s="259"/>
      <c r="I145" s="259"/>
      <c r="K145" s="112">
        <v>4</v>
      </c>
      <c r="S145" s="109"/>
      <c r="T145" s="113"/>
      <c r="AA145" s="114"/>
      <c r="AT145" s="111" t="s">
        <v>160</v>
      </c>
      <c r="AU145" s="111" t="s">
        <v>74</v>
      </c>
      <c r="AV145" s="111" t="s">
        <v>74</v>
      </c>
      <c r="AW145" s="111" t="s">
        <v>113</v>
      </c>
      <c r="AX145" s="111" t="s">
        <v>16</v>
      </c>
      <c r="AY145" s="111" t="s">
        <v>142</v>
      </c>
    </row>
    <row r="146" spans="2:65" s="6" customFormat="1" ht="27" customHeight="1">
      <c r="B146" s="17"/>
      <c r="C146" s="123" t="s">
        <v>150</v>
      </c>
      <c r="D146" s="123" t="s">
        <v>202</v>
      </c>
      <c r="E146" s="116" t="s">
        <v>462</v>
      </c>
      <c r="F146" s="254" t="s">
        <v>1032</v>
      </c>
      <c r="G146" s="255"/>
      <c r="H146" s="255"/>
      <c r="I146" s="255"/>
      <c r="J146" s="115" t="s">
        <v>157</v>
      </c>
      <c r="K146" s="117">
        <v>4</v>
      </c>
      <c r="L146" s="256"/>
      <c r="M146" s="255"/>
      <c r="N146" s="256">
        <f>ROUND($L$146*$K$146,2)</f>
        <v>0</v>
      </c>
      <c r="O146" s="257"/>
      <c r="P146" s="257"/>
      <c r="Q146" s="257"/>
      <c r="R146" s="101" t="s">
        <v>147</v>
      </c>
      <c r="S146" s="17"/>
      <c r="T146" s="104"/>
      <c r="U146" s="105" t="s">
        <v>36</v>
      </c>
      <c r="X146" s="106">
        <v>0.00377</v>
      </c>
      <c r="Y146" s="106">
        <f>$X$146*$K$146</f>
        <v>0.01508</v>
      </c>
      <c r="Z146" s="106">
        <v>0</v>
      </c>
      <c r="AA146" s="107">
        <f>$Z$146*$K$146</f>
        <v>0</v>
      </c>
      <c r="AR146" s="68" t="s">
        <v>464</v>
      </c>
      <c r="AT146" s="68" t="s">
        <v>202</v>
      </c>
      <c r="AU146" s="68" t="s">
        <v>74</v>
      </c>
      <c r="AY146" s="6" t="s">
        <v>142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16</v>
      </c>
      <c r="BK146" s="108">
        <f>ROUND($L$146*$K$146,2)</f>
        <v>0</v>
      </c>
      <c r="BL146" s="68" t="s">
        <v>326</v>
      </c>
      <c r="BM146" s="68" t="s">
        <v>1037</v>
      </c>
    </row>
    <row r="147" spans="2:47" s="6" customFormat="1" ht="27" customHeight="1">
      <c r="B147" s="17"/>
      <c r="F147" s="252" t="s">
        <v>466</v>
      </c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17"/>
      <c r="T147" s="41"/>
      <c r="AA147" s="42"/>
      <c r="AT147" s="6" t="s">
        <v>271</v>
      </c>
      <c r="AU147" s="6" t="s">
        <v>74</v>
      </c>
    </row>
    <row r="148" spans="2:51" s="6" customFormat="1" ht="15.75" customHeight="1">
      <c r="B148" s="109"/>
      <c r="E148" s="111"/>
      <c r="F148" s="258" t="s">
        <v>1038</v>
      </c>
      <c r="G148" s="259"/>
      <c r="H148" s="259"/>
      <c r="I148" s="259"/>
      <c r="K148" s="112">
        <v>4</v>
      </c>
      <c r="S148" s="109"/>
      <c r="T148" s="132"/>
      <c r="U148" s="133"/>
      <c r="V148" s="133"/>
      <c r="W148" s="133"/>
      <c r="X148" s="133"/>
      <c r="Y148" s="133"/>
      <c r="Z148" s="133"/>
      <c r="AA148" s="134"/>
      <c r="AT148" s="111" t="s">
        <v>160</v>
      </c>
      <c r="AU148" s="111" t="s">
        <v>74</v>
      </c>
      <c r="AV148" s="111" t="s">
        <v>74</v>
      </c>
      <c r="AW148" s="111" t="s">
        <v>113</v>
      </c>
      <c r="AX148" s="111" t="s">
        <v>16</v>
      </c>
      <c r="AY148" s="111" t="s">
        <v>142</v>
      </c>
    </row>
    <row r="149" spans="2:19" s="6" customFormat="1" ht="7.5" customHeight="1"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17"/>
    </row>
    <row r="214" s="2" customFormat="1" ht="14.25" customHeight="1"/>
  </sheetData>
  <sheetProtection/>
  <mergeCells count="18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C68:R68"/>
    <mergeCell ref="F70:Q70"/>
    <mergeCell ref="F71:Q71"/>
    <mergeCell ref="M73:P73"/>
    <mergeCell ref="M75:Q75"/>
    <mergeCell ref="F78:I78"/>
    <mergeCell ref="L78:M78"/>
    <mergeCell ref="N78:Q78"/>
    <mergeCell ref="F82:I82"/>
    <mergeCell ref="L82:M82"/>
    <mergeCell ref="N82:Q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L88:M88"/>
    <mergeCell ref="N88:Q88"/>
    <mergeCell ref="F89:I89"/>
    <mergeCell ref="F90:I90"/>
    <mergeCell ref="L90:M90"/>
    <mergeCell ref="N90:Q90"/>
    <mergeCell ref="F91:I91"/>
    <mergeCell ref="F92:I92"/>
    <mergeCell ref="F93:I93"/>
    <mergeCell ref="L93:M93"/>
    <mergeCell ref="N93:Q93"/>
    <mergeCell ref="F94:I94"/>
    <mergeCell ref="F96:I96"/>
    <mergeCell ref="L96:M96"/>
    <mergeCell ref="N96:Q96"/>
    <mergeCell ref="F104:I104"/>
    <mergeCell ref="L104:M104"/>
    <mergeCell ref="N104:Q104"/>
    <mergeCell ref="F97:I97"/>
    <mergeCell ref="F98:I98"/>
    <mergeCell ref="L98:M98"/>
    <mergeCell ref="N98:Q98"/>
    <mergeCell ref="F99:R99"/>
    <mergeCell ref="F100:I100"/>
    <mergeCell ref="F105:I105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L110:M110"/>
    <mergeCell ref="N110:Q110"/>
    <mergeCell ref="F111:I111"/>
    <mergeCell ref="F112:I112"/>
    <mergeCell ref="L112:M112"/>
    <mergeCell ref="N112:Q112"/>
    <mergeCell ref="L118:M118"/>
    <mergeCell ref="N118:Q118"/>
    <mergeCell ref="F119:R119"/>
    <mergeCell ref="F114:I114"/>
    <mergeCell ref="L114:M114"/>
    <mergeCell ref="N114:Q114"/>
    <mergeCell ref="F115:I115"/>
    <mergeCell ref="L115:M115"/>
    <mergeCell ref="N115:Q115"/>
    <mergeCell ref="F120:I120"/>
    <mergeCell ref="F121:I121"/>
    <mergeCell ref="L121:M121"/>
    <mergeCell ref="N121:Q121"/>
    <mergeCell ref="F122:R122"/>
    <mergeCell ref="F123:I123"/>
    <mergeCell ref="F124:I124"/>
    <mergeCell ref="L124:M124"/>
    <mergeCell ref="N124:Q124"/>
    <mergeCell ref="F125:R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R143"/>
    <mergeCell ref="F144:I144"/>
    <mergeCell ref="L144:M144"/>
    <mergeCell ref="N144:Q144"/>
    <mergeCell ref="F145:I145"/>
    <mergeCell ref="F146:I146"/>
    <mergeCell ref="L146:M146"/>
    <mergeCell ref="N146:Q146"/>
    <mergeCell ref="F147:R147"/>
    <mergeCell ref="F148:I148"/>
    <mergeCell ref="H1:K1"/>
    <mergeCell ref="N79:Q79"/>
    <mergeCell ref="N80:Q80"/>
    <mergeCell ref="N81:Q81"/>
    <mergeCell ref="N95:Q95"/>
    <mergeCell ref="N103:Q103"/>
    <mergeCell ref="F101:I101"/>
    <mergeCell ref="L101:M101"/>
    <mergeCell ref="N101:Q101"/>
    <mergeCell ref="F102:I102"/>
    <mergeCell ref="S2:AC2"/>
    <mergeCell ref="N113:Q113"/>
    <mergeCell ref="N136:Q136"/>
    <mergeCell ref="N137:Q137"/>
    <mergeCell ref="N139:Q139"/>
    <mergeCell ref="N140:Q140"/>
    <mergeCell ref="N106:Q106"/>
    <mergeCell ref="F116:R116"/>
    <mergeCell ref="F117:I117"/>
    <mergeCell ref="F118:I118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zoomScalePageLayoutView="0" workbookViewId="0" topLeftCell="A1">
      <pane ySplit="1" topLeftCell="A83" activePane="bottomLeft" state="frozen"/>
      <selection pane="topLeft" activeCell="A1" sqref="A1"/>
      <selection pane="bottomLeft" activeCell="L107" sqref="L10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1477</v>
      </c>
      <c r="G1" s="143"/>
      <c r="H1" s="251" t="s">
        <v>1478</v>
      </c>
      <c r="I1" s="251"/>
      <c r="J1" s="251"/>
      <c r="K1" s="251"/>
      <c r="L1" s="143" t="s">
        <v>1479</v>
      </c>
      <c r="M1" s="143"/>
      <c r="N1" s="141"/>
      <c r="O1" s="142" t="s">
        <v>104</v>
      </c>
      <c r="P1" s="141"/>
      <c r="Q1" s="141"/>
      <c r="R1" s="141"/>
      <c r="S1" s="143" t="s">
        <v>1480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3" t="s">
        <v>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8" t="s">
        <v>6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33" t="s">
        <v>105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13</v>
      </c>
      <c r="F6" s="269" t="str">
        <f>'Rekapitulace stavby'!$K$6</f>
        <v>2/2015 - Revitalizace jihovýchodní části Kmochova ostrova v Kolíně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11"/>
    </row>
    <row r="7" spans="2:18" s="6" customFormat="1" ht="18.75" customHeight="1">
      <c r="B7" s="17"/>
      <c r="D7" s="13" t="s">
        <v>106</v>
      </c>
      <c r="F7" s="235" t="s">
        <v>1039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0"/>
    </row>
    <row r="8" spans="2:18" s="6" customFormat="1" ht="14.25" customHeight="1">
      <c r="B8" s="17"/>
      <c r="R8" s="20"/>
    </row>
    <row r="9" spans="2:18" s="6" customFormat="1" ht="15" customHeight="1">
      <c r="B9" s="17"/>
      <c r="D9" s="14" t="s">
        <v>108</v>
      </c>
      <c r="F9" s="15"/>
      <c r="R9" s="20"/>
    </row>
    <row r="10" spans="2:18" s="6" customFormat="1" ht="15" customHeight="1">
      <c r="B10" s="17"/>
      <c r="D10" s="14" t="s">
        <v>17</v>
      </c>
      <c r="F10" s="15" t="s">
        <v>18</v>
      </c>
      <c r="M10" s="14" t="s">
        <v>19</v>
      </c>
      <c r="O10" s="270" t="str">
        <f>'Rekapitulace stavby'!$AN$8</f>
        <v>21.04.2015</v>
      </c>
      <c r="P10" s="234"/>
      <c r="R10" s="20"/>
    </row>
    <row r="11" spans="2:18" s="6" customFormat="1" ht="7.5" customHeight="1">
      <c r="B11" s="17"/>
      <c r="R11" s="20"/>
    </row>
    <row r="12" spans="2:18" s="6" customFormat="1" ht="15" customHeight="1">
      <c r="B12" s="17"/>
      <c r="D12" s="14" t="s">
        <v>23</v>
      </c>
      <c r="M12" s="14" t="s">
        <v>24</v>
      </c>
      <c r="O12" s="236"/>
      <c r="P12" s="234"/>
      <c r="R12" s="20"/>
    </row>
    <row r="13" spans="2:18" s="6" customFormat="1" ht="18.75" customHeight="1">
      <c r="B13" s="17"/>
      <c r="E13" s="15" t="s">
        <v>25</v>
      </c>
      <c r="M13" s="14" t="s">
        <v>26</v>
      </c>
      <c r="O13" s="236"/>
      <c r="P13" s="234"/>
      <c r="R13" s="20"/>
    </row>
    <row r="14" spans="2:18" s="6" customFormat="1" ht="7.5" customHeight="1">
      <c r="B14" s="17"/>
      <c r="R14" s="20"/>
    </row>
    <row r="15" spans="2:18" s="6" customFormat="1" ht="15" customHeight="1">
      <c r="B15" s="17"/>
      <c r="D15" s="14" t="s">
        <v>27</v>
      </c>
      <c r="M15" s="14" t="s">
        <v>24</v>
      </c>
      <c r="O15" s="236">
        <f>IF('Rekapitulace stavby'!$AN$13="","",'Rekapitulace stavby'!$AN$13)</f>
      </c>
      <c r="P15" s="234"/>
      <c r="R15" s="20"/>
    </row>
    <row r="16" spans="2:18" s="6" customFormat="1" ht="18.75" customHeight="1">
      <c r="B16" s="17"/>
      <c r="E16" s="15" t="str">
        <f>IF('Rekapitulace stavby'!$E$14="","",'Rekapitulace stavby'!$E$14)</f>
        <v> </v>
      </c>
      <c r="M16" s="14" t="s">
        <v>26</v>
      </c>
      <c r="O16" s="236">
        <f>IF('Rekapitulace stavby'!$AN$14="","",'Rekapitulace stavby'!$AN$14)</f>
      </c>
      <c r="P16" s="234"/>
      <c r="R16" s="20"/>
    </row>
    <row r="17" spans="2:18" s="6" customFormat="1" ht="7.5" customHeight="1">
      <c r="B17" s="17"/>
      <c r="R17" s="20"/>
    </row>
    <row r="18" spans="2:18" s="6" customFormat="1" ht="15" customHeight="1">
      <c r="B18" s="17"/>
      <c r="D18" s="14" t="s">
        <v>29</v>
      </c>
      <c r="M18" s="14" t="s">
        <v>24</v>
      </c>
      <c r="O18" s="236"/>
      <c r="P18" s="234"/>
      <c r="R18" s="20"/>
    </row>
    <row r="19" spans="2:18" s="6" customFormat="1" ht="18.75" customHeight="1">
      <c r="B19" s="17"/>
      <c r="E19" s="15" t="s">
        <v>30</v>
      </c>
      <c r="M19" s="14" t="s">
        <v>26</v>
      </c>
      <c r="O19" s="236"/>
      <c r="P19" s="234"/>
      <c r="R19" s="20"/>
    </row>
    <row r="20" spans="2:18" s="6" customFormat="1" ht="7.5" customHeight="1">
      <c r="B20" s="17"/>
      <c r="R20" s="20"/>
    </row>
    <row r="21" spans="2:18" s="6" customFormat="1" ht="15" customHeight="1">
      <c r="B21" s="17"/>
      <c r="D21" s="14" t="s">
        <v>32</v>
      </c>
      <c r="R21" s="20"/>
    </row>
    <row r="22" spans="2:18" s="68" customFormat="1" ht="367.5" customHeight="1">
      <c r="B22" s="69"/>
      <c r="E22" s="245" t="s">
        <v>33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R22" s="70"/>
    </row>
    <row r="23" spans="2:18" s="6" customFormat="1" ht="7.5" customHeight="1">
      <c r="B23" s="17"/>
      <c r="R23" s="20"/>
    </row>
    <row r="24" spans="2:18" s="6" customFormat="1" ht="7.5" customHeight="1">
      <c r="B24" s="1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20"/>
    </row>
    <row r="25" spans="2:18" s="6" customFormat="1" ht="26.25" customHeight="1">
      <c r="B25" s="17"/>
      <c r="D25" s="71" t="s">
        <v>34</v>
      </c>
      <c r="M25" s="228">
        <f>ROUNDUP($N$76,2)</f>
        <v>0</v>
      </c>
      <c r="N25" s="234"/>
      <c r="O25" s="234"/>
      <c r="P25" s="234"/>
      <c r="R25" s="20"/>
    </row>
    <row r="26" spans="2:18" s="6" customFormat="1" ht="7.5" customHeight="1">
      <c r="B26" s="1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20"/>
    </row>
    <row r="27" spans="2:18" s="6" customFormat="1" ht="15" customHeight="1">
      <c r="B27" s="17"/>
      <c r="D27" s="22" t="s">
        <v>35</v>
      </c>
      <c r="E27" s="22" t="s">
        <v>36</v>
      </c>
      <c r="F27" s="23">
        <v>0.21</v>
      </c>
      <c r="G27" s="72" t="s">
        <v>37</v>
      </c>
      <c r="H27" s="273">
        <f>ROUNDUP(SUM($BE$76:$BE$103),2)</f>
        <v>0</v>
      </c>
      <c r="I27" s="234"/>
      <c r="J27" s="234"/>
      <c r="M27" s="273">
        <f>ROUNDUP(SUM($BE$76:$BE$103)*$F$27,1)</f>
        <v>0</v>
      </c>
      <c r="N27" s="234"/>
      <c r="O27" s="234"/>
      <c r="P27" s="234"/>
      <c r="R27" s="20"/>
    </row>
    <row r="28" spans="2:18" s="6" customFormat="1" ht="15" customHeight="1">
      <c r="B28" s="17"/>
      <c r="E28" s="22" t="s">
        <v>38</v>
      </c>
      <c r="F28" s="23">
        <v>0.15</v>
      </c>
      <c r="G28" s="72" t="s">
        <v>37</v>
      </c>
      <c r="H28" s="273">
        <f>ROUNDUP(SUM($BF$76:$BF$103),2)</f>
        <v>0</v>
      </c>
      <c r="I28" s="234"/>
      <c r="J28" s="234"/>
      <c r="M28" s="273">
        <f>ROUNDUP(SUM($BF$76:$BF$103)*$F$28,1)</f>
        <v>0</v>
      </c>
      <c r="N28" s="234"/>
      <c r="O28" s="234"/>
      <c r="P28" s="234"/>
      <c r="R28" s="20"/>
    </row>
    <row r="29" spans="2:18" s="6" customFormat="1" ht="15" customHeight="1" hidden="1">
      <c r="B29" s="17"/>
      <c r="E29" s="22" t="s">
        <v>39</v>
      </c>
      <c r="F29" s="23">
        <v>0.21</v>
      </c>
      <c r="G29" s="72" t="s">
        <v>37</v>
      </c>
      <c r="H29" s="273">
        <f>ROUNDUP(SUM($BG$76:$BG$103),2)</f>
        <v>0</v>
      </c>
      <c r="I29" s="234"/>
      <c r="J29" s="234"/>
      <c r="M29" s="273">
        <v>0</v>
      </c>
      <c r="N29" s="234"/>
      <c r="O29" s="234"/>
      <c r="P29" s="234"/>
      <c r="R29" s="20"/>
    </row>
    <row r="30" spans="2:18" s="6" customFormat="1" ht="15" customHeight="1" hidden="1">
      <c r="B30" s="17"/>
      <c r="E30" s="22" t="s">
        <v>40</v>
      </c>
      <c r="F30" s="23">
        <v>0.15</v>
      </c>
      <c r="G30" s="72" t="s">
        <v>37</v>
      </c>
      <c r="H30" s="273">
        <f>ROUNDUP(SUM($BH$76:$BH$103),2)</f>
        <v>0</v>
      </c>
      <c r="I30" s="234"/>
      <c r="J30" s="234"/>
      <c r="M30" s="273">
        <v>0</v>
      </c>
      <c r="N30" s="234"/>
      <c r="O30" s="234"/>
      <c r="P30" s="234"/>
      <c r="R30" s="20"/>
    </row>
    <row r="31" spans="2:18" s="6" customFormat="1" ht="15" customHeight="1" hidden="1">
      <c r="B31" s="17"/>
      <c r="E31" s="22" t="s">
        <v>41</v>
      </c>
      <c r="F31" s="23">
        <v>0</v>
      </c>
      <c r="G31" s="72" t="s">
        <v>37</v>
      </c>
      <c r="H31" s="273">
        <f>ROUNDUP(SUM($BI$76:$BI$103),2)</f>
        <v>0</v>
      </c>
      <c r="I31" s="234"/>
      <c r="J31" s="234"/>
      <c r="M31" s="273">
        <v>0</v>
      </c>
      <c r="N31" s="234"/>
      <c r="O31" s="234"/>
      <c r="P31" s="234"/>
      <c r="R31" s="20"/>
    </row>
    <row r="32" spans="2:18" s="6" customFormat="1" ht="7.5" customHeight="1">
      <c r="B32" s="17"/>
      <c r="R32" s="20"/>
    </row>
    <row r="33" spans="2:18" s="6" customFormat="1" ht="26.25" customHeight="1">
      <c r="B33" s="17"/>
      <c r="C33" s="26"/>
      <c r="D33" s="27" t="s">
        <v>42</v>
      </c>
      <c r="E33" s="28"/>
      <c r="F33" s="28"/>
      <c r="G33" s="73" t="s">
        <v>43</v>
      </c>
      <c r="H33" s="29" t="s">
        <v>44</v>
      </c>
      <c r="I33" s="28"/>
      <c r="J33" s="28"/>
      <c r="K33" s="28"/>
      <c r="L33" s="231">
        <f>ROUNDUP(SUM($M$25:$M$31),2)</f>
        <v>0</v>
      </c>
      <c r="M33" s="225"/>
      <c r="N33" s="225"/>
      <c r="O33" s="225"/>
      <c r="P33" s="232"/>
      <c r="Q33" s="26"/>
      <c r="R33" s="30"/>
    </row>
    <row r="34" spans="2:18" s="6" customFormat="1" ht="1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</row>
    <row r="38" spans="2:18" s="6" customFormat="1" ht="7.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4"/>
    </row>
    <row r="39" spans="2:18" s="6" customFormat="1" ht="37.5" customHeight="1">
      <c r="B39" s="17"/>
      <c r="C39" s="233" t="s">
        <v>109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74"/>
    </row>
    <row r="40" spans="2:18" s="6" customFormat="1" ht="7.5" customHeight="1">
      <c r="B40" s="17"/>
      <c r="R40" s="20"/>
    </row>
    <row r="41" spans="2:18" s="6" customFormat="1" ht="15" customHeight="1">
      <c r="B41" s="17"/>
      <c r="C41" s="14" t="s">
        <v>13</v>
      </c>
      <c r="F41" s="269" t="str">
        <f>$F$6</f>
        <v>2/2015 - Revitalizace jihovýchodní části Kmochova ostrova v Kolíně</v>
      </c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0"/>
    </row>
    <row r="42" spans="2:18" s="6" customFormat="1" ht="15" customHeight="1">
      <c r="B42" s="17"/>
      <c r="C42" s="13" t="s">
        <v>106</v>
      </c>
      <c r="F42" s="235" t="str">
        <f>$F$7</f>
        <v>SO 7 - Terenní schodiště</v>
      </c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0"/>
    </row>
    <row r="43" spans="2:18" s="6" customFormat="1" ht="7.5" customHeight="1">
      <c r="B43" s="17"/>
      <c r="R43" s="20"/>
    </row>
    <row r="44" spans="2:18" s="6" customFormat="1" ht="18.75" customHeight="1">
      <c r="B44" s="17"/>
      <c r="C44" s="14" t="s">
        <v>17</v>
      </c>
      <c r="F44" s="15" t="str">
        <f>$F$10</f>
        <v>Kolín</v>
      </c>
      <c r="K44" s="14" t="s">
        <v>19</v>
      </c>
      <c r="M44" s="270" t="str">
        <f>IF($O$10="","",$O$10)</f>
        <v>21.04.2015</v>
      </c>
      <c r="N44" s="234"/>
      <c r="O44" s="234"/>
      <c r="P44" s="234"/>
      <c r="R44" s="20"/>
    </row>
    <row r="45" spans="2:18" s="6" customFormat="1" ht="7.5" customHeight="1">
      <c r="B45" s="17"/>
      <c r="R45" s="20"/>
    </row>
    <row r="46" spans="2:18" s="6" customFormat="1" ht="15.75" customHeight="1">
      <c r="B46" s="17"/>
      <c r="C46" s="14" t="s">
        <v>23</v>
      </c>
      <c r="F46" s="15" t="str">
        <f>$E$13</f>
        <v>Město Kolín</v>
      </c>
      <c r="K46" s="14" t="s">
        <v>29</v>
      </c>
      <c r="M46" s="236" t="str">
        <f>$E$19</f>
        <v>Ing. arch. Martin Jirovský</v>
      </c>
      <c r="N46" s="234"/>
      <c r="O46" s="234"/>
      <c r="P46" s="234"/>
      <c r="Q46" s="234"/>
      <c r="R46" s="20"/>
    </row>
    <row r="47" spans="2:18" s="6" customFormat="1" ht="15" customHeight="1">
      <c r="B47" s="17"/>
      <c r="C47" s="14" t="s">
        <v>27</v>
      </c>
      <c r="F47" s="15" t="str">
        <f>IF($E$16="","",$E$16)</f>
        <v> </v>
      </c>
      <c r="R47" s="20"/>
    </row>
    <row r="48" spans="2:18" s="6" customFormat="1" ht="11.25" customHeight="1">
      <c r="B48" s="17"/>
      <c r="R48" s="20"/>
    </row>
    <row r="49" spans="2:18" s="6" customFormat="1" ht="30" customHeight="1">
      <c r="B49" s="17"/>
      <c r="C49" s="271" t="s">
        <v>110</v>
      </c>
      <c r="D49" s="272"/>
      <c r="E49" s="272"/>
      <c r="F49" s="272"/>
      <c r="G49" s="272"/>
      <c r="H49" s="26"/>
      <c r="I49" s="26"/>
      <c r="J49" s="26"/>
      <c r="K49" s="26"/>
      <c r="L49" s="26"/>
      <c r="M49" s="26"/>
      <c r="N49" s="271" t="s">
        <v>111</v>
      </c>
      <c r="O49" s="272"/>
      <c r="P49" s="272"/>
      <c r="Q49" s="272"/>
      <c r="R49" s="30"/>
    </row>
    <row r="50" spans="2:18" s="6" customFormat="1" ht="11.25" customHeight="1">
      <c r="B50" s="17"/>
      <c r="R50" s="20"/>
    </row>
    <row r="51" spans="2:47" s="6" customFormat="1" ht="30" customHeight="1">
      <c r="B51" s="17"/>
      <c r="C51" s="49" t="s">
        <v>112</v>
      </c>
      <c r="N51" s="228">
        <f>ROUNDUP($N$76,2)</f>
        <v>0</v>
      </c>
      <c r="O51" s="234"/>
      <c r="P51" s="234"/>
      <c r="Q51" s="234"/>
      <c r="R51" s="20"/>
      <c r="AU51" s="6" t="s">
        <v>113</v>
      </c>
    </row>
    <row r="52" spans="2:18" s="55" customFormat="1" ht="25.5" customHeight="1">
      <c r="B52" s="75"/>
      <c r="D52" s="76" t="s">
        <v>114</v>
      </c>
      <c r="N52" s="266">
        <f>ROUNDUP($N$77,2)</f>
        <v>0</v>
      </c>
      <c r="O52" s="267"/>
      <c r="P52" s="267"/>
      <c r="Q52" s="267"/>
      <c r="R52" s="77"/>
    </row>
    <row r="53" spans="2:18" s="78" customFormat="1" ht="21" customHeight="1">
      <c r="B53" s="79"/>
      <c r="D53" s="80" t="s">
        <v>115</v>
      </c>
      <c r="N53" s="268">
        <f>ROUNDUP($N$78,2)</f>
        <v>0</v>
      </c>
      <c r="O53" s="267"/>
      <c r="P53" s="267"/>
      <c r="Q53" s="267"/>
      <c r="R53" s="81"/>
    </row>
    <row r="54" spans="2:18" s="78" customFormat="1" ht="21" customHeight="1">
      <c r="B54" s="79"/>
      <c r="D54" s="80" t="s">
        <v>116</v>
      </c>
      <c r="N54" s="268">
        <f>ROUNDUP($N$87,2)</f>
        <v>0</v>
      </c>
      <c r="O54" s="267"/>
      <c r="P54" s="267"/>
      <c r="Q54" s="267"/>
      <c r="R54" s="81"/>
    </row>
    <row r="55" spans="2:18" s="78" customFormat="1" ht="21" customHeight="1">
      <c r="B55" s="79"/>
      <c r="D55" s="80" t="s">
        <v>118</v>
      </c>
      <c r="N55" s="268">
        <f>ROUNDUP($N$91,2)</f>
        <v>0</v>
      </c>
      <c r="O55" s="267"/>
      <c r="P55" s="267"/>
      <c r="Q55" s="267"/>
      <c r="R55" s="81"/>
    </row>
    <row r="56" spans="2:18" s="78" customFormat="1" ht="21" customHeight="1">
      <c r="B56" s="79"/>
      <c r="D56" s="80" t="s">
        <v>119</v>
      </c>
      <c r="N56" s="268">
        <f>ROUNDUP($N$98,2)</f>
        <v>0</v>
      </c>
      <c r="O56" s="267"/>
      <c r="P56" s="267"/>
      <c r="Q56" s="267"/>
      <c r="R56" s="81"/>
    </row>
    <row r="57" spans="2:18" s="78" customFormat="1" ht="21" customHeight="1">
      <c r="B57" s="79"/>
      <c r="D57" s="80" t="s">
        <v>121</v>
      </c>
      <c r="N57" s="268">
        <f>ROUNDUP($N$101,2)</f>
        <v>0</v>
      </c>
      <c r="O57" s="267"/>
      <c r="P57" s="267"/>
      <c r="Q57" s="267"/>
      <c r="R57" s="81"/>
    </row>
    <row r="58" spans="2:18" s="78" customFormat="1" ht="15.75" customHeight="1">
      <c r="B58" s="79"/>
      <c r="D58" s="80" t="s">
        <v>122</v>
      </c>
      <c r="N58" s="268">
        <f>ROUNDUP($N$102,2)</f>
        <v>0</v>
      </c>
      <c r="O58" s="267"/>
      <c r="P58" s="267"/>
      <c r="Q58" s="267"/>
      <c r="R58" s="81"/>
    </row>
    <row r="59" spans="2:18" s="6" customFormat="1" ht="22.5" customHeight="1">
      <c r="B59" s="17"/>
      <c r="R59" s="20"/>
    </row>
    <row r="60" spans="2:18" s="6" customFormat="1" ht="7.5" customHeight="1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4" spans="2:19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17"/>
    </row>
    <row r="65" spans="2:19" s="6" customFormat="1" ht="37.5" customHeight="1">
      <c r="B65" s="17"/>
      <c r="C65" s="233" t="s">
        <v>127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17"/>
    </row>
    <row r="66" spans="2:19" s="6" customFormat="1" ht="7.5" customHeight="1">
      <c r="B66" s="17"/>
      <c r="S66" s="17"/>
    </row>
    <row r="67" spans="2:19" s="6" customFormat="1" ht="15" customHeight="1">
      <c r="B67" s="17"/>
      <c r="C67" s="14" t="s">
        <v>13</v>
      </c>
      <c r="F67" s="269" t="str">
        <f>$F$6</f>
        <v>2/2015 - Revitalizace jihovýchodní části Kmochova ostrova v Kolíně</v>
      </c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S67" s="17"/>
    </row>
    <row r="68" spans="2:19" s="6" customFormat="1" ht="15" customHeight="1">
      <c r="B68" s="17"/>
      <c r="C68" s="13" t="s">
        <v>106</v>
      </c>
      <c r="F68" s="235" t="str">
        <f>$F$7</f>
        <v>SO 7 - Terenní schodiště</v>
      </c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S68" s="17"/>
    </row>
    <row r="69" spans="2:19" s="6" customFormat="1" ht="7.5" customHeight="1">
      <c r="B69" s="17"/>
      <c r="S69" s="17"/>
    </row>
    <row r="70" spans="2:19" s="6" customFormat="1" ht="18.75" customHeight="1">
      <c r="B70" s="17"/>
      <c r="C70" s="14" t="s">
        <v>17</v>
      </c>
      <c r="F70" s="15" t="str">
        <f>$F$10</f>
        <v>Kolín</v>
      </c>
      <c r="K70" s="14" t="s">
        <v>19</v>
      </c>
      <c r="M70" s="270" t="str">
        <f>IF($O$10="","",$O$10)</f>
        <v>21.04.2015</v>
      </c>
      <c r="N70" s="234"/>
      <c r="O70" s="234"/>
      <c r="P70" s="234"/>
      <c r="S70" s="17"/>
    </row>
    <row r="71" spans="2:19" s="6" customFormat="1" ht="7.5" customHeight="1">
      <c r="B71" s="17"/>
      <c r="S71" s="17"/>
    </row>
    <row r="72" spans="2:19" s="6" customFormat="1" ht="15.75" customHeight="1">
      <c r="B72" s="17"/>
      <c r="C72" s="14" t="s">
        <v>23</v>
      </c>
      <c r="F72" s="15" t="str">
        <f>$E$13</f>
        <v>Město Kolín</v>
      </c>
      <c r="K72" s="14" t="s">
        <v>29</v>
      </c>
      <c r="M72" s="236" t="str">
        <f>$E$19</f>
        <v>Ing. arch. Martin Jirovský</v>
      </c>
      <c r="N72" s="234"/>
      <c r="O72" s="234"/>
      <c r="P72" s="234"/>
      <c r="Q72" s="234"/>
      <c r="S72" s="17"/>
    </row>
    <row r="73" spans="2:19" s="6" customFormat="1" ht="15" customHeight="1">
      <c r="B73" s="17"/>
      <c r="C73" s="14" t="s">
        <v>27</v>
      </c>
      <c r="F73" s="15" t="str">
        <f>IF($E$16="","",$E$16)</f>
        <v> </v>
      </c>
      <c r="S73" s="17"/>
    </row>
    <row r="74" spans="2:19" s="6" customFormat="1" ht="11.25" customHeight="1">
      <c r="B74" s="17"/>
      <c r="S74" s="17"/>
    </row>
    <row r="75" spans="2:27" s="82" customFormat="1" ht="30" customHeight="1">
      <c r="B75" s="83"/>
      <c r="C75" s="84" t="s">
        <v>128</v>
      </c>
      <c r="D75" s="85" t="s">
        <v>51</v>
      </c>
      <c r="E75" s="85" t="s">
        <v>47</v>
      </c>
      <c r="F75" s="264" t="s">
        <v>129</v>
      </c>
      <c r="G75" s="265"/>
      <c r="H75" s="265"/>
      <c r="I75" s="265"/>
      <c r="J75" s="85" t="s">
        <v>130</v>
      </c>
      <c r="K75" s="85" t="s">
        <v>131</v>
      </c>
      <c r="L75" s="264" t="s">
        <v>132</v>
      </c>
      <c r="M75" s="265"/>
      <c r="N75" s="264" t="s">
        <v>133</v>
      </c>
      <c r="O75" s="265"/>
      <c r="P75" s="265"/>
      <c r="Q75" s="265"/>
      <c r="R75" s="86" t="s">
        <v>134</v>
      </c>
      <c r="S75" s="83"/>
      <c r="T75" s="44" t="s">
        <v>135</v>
      </c>
      <c r="U75" s="45" t="s">
        <v>35</v>
      </c>
      <c r="V75" s="45" t="s">
        <v>136</v>
      </c>
      <c r="W75" s="45" t="s">
        <v>137</v>
      </c>
      <c r="X75" s="45" t="s">
        <v>138</v>
      </c>
      <c r="Y75" s="45" t="s">
        <v>139</v>
      </c>
      <c r="Z75" s="45" t="s">
        <v>140</v>
      </c>
      <c r="AA75" s="46" t="s">
        <v>141</v>
      </c>
    </row>
    <row r="76" spans="2:63" s="6" customFormat="1" ht="30" customHeight="1">
      <c r="B76" s="17"/>
      <c r="C76" s="49" t="s">
        <v>112</v>
      </c>
      <c r="N76" s="253">
        <f>$BK$76</f>
        <v>0</v>
      </c>
      <c r="O76" s="234"/>
      <c r="P76" s="234"/>
      <c r="Q76" s="234"/>
      <c r="S76" s="17"/>
      <c r="T76" s="48"/>
      <c r="U76" s="39"/>
      <c r="V76" s="39"/>
      <c r="W76" s="87">
        <f>$W$77</f>
        <v>0</v>
      </c>
      <c r="X76" s="39"/>
      <c r="Y76" s="87">
        <f>$Y$77</f>
        <v>7.7790909699999995</v>
      </c>
      <c r="Z76" s="39"/>
      <c r="AA76" s="88">
        <f>$AA$77</f>
        <v>0</v>
      </c>
      <c r="AT76" s="6" t="s">
        <v>65</v>
      </c>
      <c r="AU76" s="6" t="s">
        <v>113</v>
      </c>
      <c r="BK76" s="89">
        <f>$BK$77</f>
        <v>0</v>
      </c>
    </row>
    <row r="77" spans="2:63" s="90" customFormat="1" ht="37.5" customHeight="1">
      <c r="B77" s="91"/>
      <c r="D77" s="92" t="s">
        <v>114</v>
      </c>
      <c r="N77" s="248">
        <f>$BK$77</f>
        <v>0</v>
      </c>
      <c r="O77" s="249"/>
      <c r="P77" s="249"/>
      <c r="Q77" s="249"/>
      <c r="S77" s="91"/>
      <c r="T77" s="94"/>
      <c r="W77" s="95">
        <f>$W$78+$W$87+$W$91+$W$98+$W$101</f>
        <v>0</v>
      </c>
      <c r="Y77" s="95">
        <f>$Y$78+$Y$87+$Y$91+$Y$98+$Y$101</f>
        <v>7.7790909699999995</v>
      </c>
      <c r="AA77" s="96">
        <f>$AA$78+$AA$87+$AA$91+$AA$98+$AA$101</f>
        <v>0</v>
      </c>
      <c r="AR77" s="93" t="s">
        <v>16</v>
      </c>
      <c r="AT77" s="93" t="s">
        <v>65</v>
      </c>
      <c r="AU77" s="93" t="s">
        <v>66</v>
      </c>
      <c r="AY77" s="93" t="s">
        <v>142</v>
      </c>
      <c r="BK77" s="97">
        <f>$BK$78+$BK$87+$BK$91+$BK$98+$BK$101</f>
        <v>0</v>
      </c>
    </row>
    <row r="78" spans="2:63" s="90" customFormat="1" ht="21" customHeight="1">
      <c r="B78" s="91"/>
      <c r="D78" s="98" t="s">
        <v>115</v>
      </c>
      <c r="N78" s="250">
        <f>$BK$78</f>
        <v>0</v>
      </c>
      <c r="O78" s="249"/>
      <c r="P78" s="249"/>
      <c r="Q78" s="249"/>
      <c r="S78" s="91"/>
      <c r="T78" s="94"/>
      <c r="W78" s="95">
        <f>SUM($W$79:$W$86)</f>
        <v>0</v>
      </c>
      <c r="Y78" s="95">
        <f>SUM($Y$79:$Y$86)</f>
        <v>0</v>
      </c>
      <c r="AA78" s="96">
        <f>SUM($AA$79:$AA$86)</f>
        <v>0</v>
      </c>
      <c r="AR78" s="93" t="s">
        <v>16</v>
      </c>
      <c r="AT78" s="93" t="s">
        <v>65</v>
      </c>
      <c r="AU78" s="93" t="s">
        <v>16</v>
      </c>
      <c r="AY78" s="93" t="s">
        <v>142</v>
      </c>
      <c r="BK78" s="97">
        <f>SUM($BK$79:$BK$86)</f>
        <v>0</v>
      </c>
    </row>
    <row r="79" spans="2:65" s="6" customFormat="1" ht="51" customHeight="1">
      <c r="B79" s="17"/>
      <c r="C79" s="99" t="s">
        <v>16</v>
      </c>
      <c r="D79" s="99" t="s">
        <v>143</v>
      </c>
      <c r="E79" s="100" t="s">
        <v>162</v>
      </c>
      <c r="F79" s="260" t="s">
        <v>163</v>
      </c>
      <c r="G79" s="257"/>
      <c r="H79" s="257"/>
      <c r="I79" s="257"/>
      <c r="J79" s="102" t="s">
        <v>164</v>
      </c>
      <c r="K79" s="103">
        <v>4.576</v>
      </c>
      <c r="L79" s="261"/>
      <c r="M79" s="257"/>
      <c r="N79" s="261">
        <f>ROUND($L$79*$K$79,2)</f>
        <v>0</v>
      </c>
      <c r="O79" s="257"/>
      <c r="P79" s="257"/>
      <c r="Q79" s="257"/>
      <c r="R79" s="101" t="s">
        <v>147</v>
      </c>
      <c r="S79" s="17"/>
      <c r="T79" s="104"/>
      <c r="U79" s="105" t="s">
        <v>36</v>
      </c>
      <c r="X79" s="106">
        <v>0</v>
      </c>
      <c r="Y79" s="106">
        <f>$X$79*$K$79</f>
        <v>0</v>
      </c>
      <c r="Z79" s="106">
        <v>0</v>
      </c>
      <c r="AA79" s="107">
        <f>$Z$79*$K$79</f>
        <v>0</v>
      </c>
      <c r="AR79" s="68" t="s">
        <v>148</v>
      </c>
      <c r="AT79" s="68" t="s">
        <v>143</v>
      </c>
      <c r="AU79" s="68" t="s">
        <v>74</v>
      </c>
      <c r="AY79" s="6" t="s">
        <v>142</v>
      </c>
      <c r="BE79" s="108">
        <f>IF($U$79="základní",$N$79,0)</f>
        <v>0</v>
      </c>
      <c r="BF79" s="108">
        <f>IF($U$79="snížená",$N$79,0)</f>
        <v>0</v>
      </c>
      <c r="BG79" s="108">
        <f>IF($U$79="zákl. přenesená",$N$79,0)</f>
        <v>0</v>
      </c>
      <c r="BH79" s="108">
        <f>IF($U$79="sníž. přenesená",$N$79,0)</f>
        <v>0</v>
      </c>
      <c r="BI79" s="108">
        <f>IF($U$79="nulová",$N$79,0)</f>
        <v>0</v>
      </c>
      <c r="BJ79" s="68" t="s">
        <v>16</v>
      </c>
      <c r="BK79" s="108">
        <f>ROUND($L$79*$K$79,2)</f>
        <v>0</v>
      </c>
      <c r="BL79" s="68" t="s">
        <v>148</v>
      </c>
      <c r="BM79" s="68" t="s">
        <v>959</v>
      </c>
    </row>
    <row r="80" spans="2:51" s="6" customFormat="1" ht="15.75" customHeight="1">
      <c r="B80" s="109"/>
      <c r="E80" s="110"/>
      <c r="F80" s="258" t="s">
        <v>1040</v>
      </c>
      <c r="G80" s="259"/>
      <c r="H80" s="259"/>
      <c r="I80" s="259"/>
      <c r="K80" s="112">
        <v>4.576</v>
      </c>
      <c r="S80" s="109"/>
      <c r="T80" s="113"/>
      <c r="AA80" s="114"/>
      <c r="AT80" s="111" t="s">
        <v>160</v>
      </c>
      <c r="AU80" s="111" t="s">
        <v>74</v>
      </c>
      <c r="AV80" s="111" t="s">
        <v>74</v>
      </c>
      <c r="AW80" s="111" t="s">
        <v>113</v>
      </c>
      <c r="AX80" s="111" t="s">
        <v>16</v>
      </c>
      <c r="AY80" s="111" t="s">
        <v>142</v>
      </c>
    </row>
    <row r="81" spans="2:65" s="6" customFormat="1" ht="27" customHeight="1">
      <c r="B81" s="17"/>
      <c r="C81" s="99" t="s">
        <v>559</v>
      </c>
      <c r="D81" s="99" t="s">
        <v>143</v>
      </c>
      <c r="E81" s="100" t="s">
        <v>183</v>
      </c>
      <c r="F81" s="260" t="s">
        <v>184</v>
      </c>
      <c r="G81" s="257"/>
      <c r="H81" s="257"/>
      <c r="I81" s="257"/>
      <c r="J81" s="102" t="s">
        <v>164</v>
      </c>
      <c r="K81" s="103">
        <v>4.576</v>
      </c>
      <c r="L81" s="261"/>
      <c r="M81" s="257"/>
      <c r="N81" s="261">
        <f>ROUND($L$81*$K$81,2)</f>
        <v>0</v>
      </c>
      <c r="O81" s="257"/>
      <c r="P81" s="257"/>
      <c r="Q81" s="257"/>
      <c r="R81" s="101" t="s">
        <v>147</v>
      </c>
      <c r="S81" s="17"/>
      <c r="T81" s="104"/>
      <c r="U81" s="105" t="s">
        <v>36</v>
      </c>
      <c r="X81" s="106">
        <v>0</v>
      </c>
      <c r="Y81" s="106">
        <f>$X$81*$K$81</f>
        <v>0</v>
      </c>
      <c r="Z81" s="106">
        <v>0</v>
      </c>
      <c r="AA81" s="107">
        <f>$Z$81*$K$81</f>
        <v>0</v>
      </c>
      <c r="AR81" s="68" t="s">
        <v>148</v>
      </c>
      <c r="AT81" s="68" t="s">
        <v>143</v>
      </c>
      <c r="AU81" s="68" t="s">
        <v>74</v>
      </c>
      <c r="AY81" s="6" t="s">
        <v>142</v>
      </c>
      <c r="BE81" s="108">
        <f>IF($U$81="základní",$N$81,0)</f>
        <v>0</v>
      </c>
      <c r="BF81" s="108">
        <f>IF($U$81="snížená",$N$81,0)</f>
        <v>0</v>
      </c>
      <c r="BG81" s="108">
        <f>IF($U$81="zákl. přenesená",$N$81,0)</f>
        <v>0</v>
      </c>
      <c r="BH81" s="108">
        <f>IF($U$81="sníž. přenesená",$N$81,0)</f>
        <v>0</v>
      </c>
      <c r="BI81" s="108">
        <f>IF($U$81="nulová",$N$81,0)</f>
        <v>0</v>
      </c>
      <c r="BJ81" s="68" t="s">
        <v>16</v>
      </c>
      <c r="BK81" s="108">
        <f>ROUND($L$81*$K$81,2)</f>
        <v>0</v>
      </c>
      <c r="BL81" s="68" t="s">
        <v>148</v>
      </c>
      <c r="BM81" s="68" t="s">
        <v>967</v>
      </c>
    </row>
    <row r="82" spans="2:65" s="6" customFormat="1" ht="27" customHeight="1">
      <c r="B82" s="17"/>
      <c r="C82" s="102" t="s">
        <v>456</v>
      </c>
      <c r="D82" s="102" t="s">
        <v>143</v>
      </c>
      <c r="E82" s="100" t="s">
        <v>192</v>
      </c>
      <c r="F82" s="260" t="s">
        <v>193</v>
      </c>
      <c r="G82" s="257"/>
      <c r="H82" s="257"/>
      <c r="I82" s="257"/>
      <c r="J82" s="102" t="s">
        <v>194</v>
      </c>
      <c r="K82" s="103">
        <v>8.008</v>
      </c>
      <c r="L82" s="261"/>
      <c r="M82" s="257"/>
      <c r="N82" s="261">
        <f>ROUND($L$82*$K$82,2)</f>
        <v>0</v>
      </c>
      <c r="O82" s="257"/>
      <c r="P82" s="257"/>
      <c r="Q82" s="257"/>
      <c r="R82" s="101" t="s">
        <v>147</v>
      </c>
      <c r="S82" s="17"/>
      <c r="T82" s="104"/>
      <c r="U82" s="105" t="s">
        <v>36</v>
      </c>
      <c r="X82" s="106">
        <v>0</v>
      </c>
      <c r="Y82" s="106">
        <f>$X$82*$K$82</f>
        <v>0</v>
      </c>
      <c r="Z82" s="106">
        <v>0</v>
      </c>
      <c r="AA82" s="107">
        <f>$Z$82*$K$82</f>
        <v>0</v>
      </c>
      <c r="AR82" s="68" t="s">
        <v>148</v>
      </c>
      <c r="AT82" s="68" t="s">
        <v>143</v>
      </c>
      <c r="AU82" s="68" t="s">
        <v>74</v>
      </c>
      <c r="AY82" s="68" t="s">
        <v>142</v>
      </c>
      <c r="BE82" s="108">
        <f>IF($U$82="základní",$N$82,0)</f>
        <v>0</v>
      </c>
      <c r="BF82" s="108">
        <f>IF($U$82="snížená",$N$82,0)</f>
        <v>0</v>
      </c>
      <c r="BG82" s="108">
        <f>IF($U$82="zákl. přenesená",$N$82,0)</f>
        <v>0</v>
      </c>
      <c r="BH82" s="108">
        <f>IF($U$82="sníž. přenesená",$N$82,0)</f>
        <v>0</v>
      </c>
      <c r="BI82" s="108">
        <f>IF($U$82="nulová",$N$82,0)</f>
        <v>0</v>
      </c>
      <c r="BJ82" s="68" t="s">
        <v>16</v>
      </c>
      <c r="BK82" s="108">
        <f>ROUND($L$82*$K$82,2)</f>
        <v>0</v>
      </c>
      <c r="BL82" s="68" t="s">
        <v>148</v>
      </c>
      <c r="BM82" s="68" t="s">
        <v>969</v>
      </c>
    </row>
    <row r="83" spans="2:51" s="6" customFormat="1" ht="15.75" customHeight="1">
      <c r="B83" s="109"/>
      <c r="E83" s="110"/>
      <c r="F83" s="258" t="s">
        <v>1041</v>
      </c>
      <c r="G83" s="259"/>
      <c r="H83" s="259"/>
      <c r="I83" s="259"/>
      <c r="K83" s="112">
        <v>8.008</v>
      </c>
      <c r="S83" s="109"/>
      <c r="T83" s="113"/>
      <c r="AA83" s="114"/>
      <c r="AT83" s="111" t="s">
        <v>160</v>
      </c>
      <c r="AU83" s="111" t="s">
        <v>74</v>
      </c>
      <c r="AV83" s="111" t="s">
        <v>74</v>
      </c>
      <c r="AW83" s="111" t="s">
        <v>113</v>
      </c>
      <c r="AX83" s="111" t="s">
        <v>66</v>
      </c>
      <c r="AY83" s="111" t="s">
        <v>142</v>
      </c>
    </row>
    <row r="84" spans="2:51" s="6" customFormat="1" ht="15.75" customHeight="1">
      <c r="B84" s="118"/>
      <c r="E84" s="119"/>
      <c r="F84" s="262" t="s">
        <v>265</v>
      </c>
      <c r="G84" s="263"/>
      <c r="H84" s="263"/>
      <c r="I84" s="263"/>
      <c r="K84" s="120">
        <v>8.008</v>
      </c>
      <c r="S84" s="118"/>
      <c r="T84" s="121"/>
      <c r="AA84" s="122"/>
      <c r="AT84" s="119" t="s">
        <v>160</v>
      </c>
      <c r="AU84" s="119" t="s">
        <v>74</v>
      </c>
      <c r="AV84" s="119" t="s">
        <v>148</v>
      </c>
      <c r="AW84" s="119" t="s">
        <v>113</v>
      </c>
      <c r="AX84" s="119" t="s">
        <v>16</v>
      </c>
      <c r="AY84" s="119" t="s">
        <v>142</v>
      </c>
    </row>
    <row r="85" spans="2:65" s="6" customFormat="1" ht="15.75" customHeight="1">
      <c r="B85" s="17"/>
      <c r="C85" s="99" t="s">
        <v>332</v>
      </c>
      <c r="D85" s="99" t="s">
        <v>143</v>
      </c>
      <c r="E85" s="100" t="s">
        <v>971</v>
      </c>
      <c r="F85" s="260" t="s">
        <v>972</v>
      </c>
      <c r="G85" s="257"/>
      <c r="H85" s="257"/>
      <c r="I85" s="257"/>
      <c r="J85" s="102" t="s">
        <v>146</v>
      </c>
      <c r="K85" s="103">
        <v>7.04</v>
      </c>
      <c r="L85" s="261"/>
      <c r="M85" s="257"/>
      <c r="N85" s="261">
        <f>ROUND($L$85*$K$85,2)</f>
        <v>0</v>
      </c>
      <c r="O85" s="257"/>
      <c r="P85" s="257"/>
      <c r="Q85" s="257"/>
      <c r="R85" s="101" t="s">
        <v>147</v>
      </c>
      <c r="S85" s="17"/>
      <c r="T85" s="104"/>
      <c r="U85" s="105" t="s">
        <v>36</v>
      </c>
      <c r="X85" s="106">
        <v>0</v>
      </c>
      <c r="Y85" s="106">
        <f>$X$85*$K$85</f>
        <v>0</v>
      </c>
      <c r="Z85" s="106">
        <v>0</v>
      </c>
      <c r="AA85" s="107">
        <f>$Z$85*$K$85</f>
        <v>0</v>
      </c>
      <c r="AR85" s="68" t="s">
        <v>148</v>
      </c>
      <c r="AT85" s="68" t="s">
        <v>143</v>
      </c>
      <c r="AU85" s="68" t="s">
        <v>74</v>
      </c>
      <c r="AY85" s="6" t="s">
        <v>142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16</v>
      </c>
      <c r="BK85" s="108">
        <f>ROUND($L$85*$K$85,2)</f>
        <v>0</v>
      </c>
      <c r="BL85" s="68" t="s">
        <v>148</v>
      </c>
      <c r="BM85" s="68" t="s">
        <v>973</v>
      </c>
    </row>
    <row r="86" spans="2:51" s="6" customFormat="1" ht="15.75" customHeight="1">
      <c r="B86" s="109"/>
      <c r="E86" s="110"/>
      <c r="F86" s="258" t="s">
        <v>1042</v>
      </c>
      <c r="G86" s="259"/>
      <c r="H86" s="259"/>
      <c r="I86" s="259"/>
      <c r="K86" s="112">
        <v>7.04</v>
      </c>
      <c r="S86" s="109"/>
      <c r="T86" s="113"/>
      <c r="AA86" s="114"/>
      <c r="AT86" s="111" t="s">
        <v>160</v>
      </c>
      <c r="AU86" s="111" t="s">
        <v>74</v>
      </c>
      <c r="AV86" s="111" t="s">
        <v>74</v>
      </c>
      <c r="AW86" s="111" t="s">
        <v>113</v>
      </c>
      <c r="AX86" s="111" t="s">
        <v>16</v>
      </c>
      <c r="AY86" s="111" t="s">
        <v>142</v>
      </c>
    </row>
    <row r="87" spans="2:63" s="90" customFormat="1" ht="30.75" customHeight="1">
      <c r="B87" s="91"/>
      <c r="D87" s="98" t="s">
        <v>116</v>
      </c>
      <c r="N87" s="250">
        <f>$BK$87</f>
        <v>0</v>
      </c>
      <c r="O87" s="249"/>
      <c r="P87" s="249"/>
      <c r="Q87" s="249"/>
      <c r="S87" s="91"/>
      <c r="T87" s="94"/>
      <c r="W87" s="95">
        <f>SUM($W$88:$W$90)</f>
        <v>0</v>
      </c>
      <c r="Y87" s="95">
        <f>SUM($Y$88:$Y$90)</f>
        <v>6.7980665899999995</v>
      </c>
      <c r="AA87" s="96">
        <f>SUM($AA$88:$AA$90)</f>
        <v>0</v>
      </c>
      <c r="AR87" s="93" t="s">
        <v>16</v>
      </c>
      <c r="AT87" s="93" t="s">
        <v>65</v>
      </c>
      <c r="AU87" s="93" t="s">
        <v>16</v>
      </c>
      <c r="AY87" s="93" t="s">
        <v>142</v>
      </c>
      <c r="BK87" s="97">
        <f>SUM($BK$88:$BK$90)</f>
        <v>0</v>
      </c>
    </row>
    <row r="88" spans="2:65" s="6" customFormat="1" ht="15.75" customHeight="1">
      <c r="B88" s="17"/>
      <c r="C88" s="99" t="s">
        <v>9</v>
      </c>
      <c r="D88" s="99" t="s">
        <v>143</v>
      </c>
      <c r="E88" s="100" t="s">
        <v>267</v>
      </c>
      <c r="F88" s="260" t="s">
        <v>977</v>
      </c>
      <c r="G88" s="257"/>
      <c r="H88" s="257"/>
      <c r="I88" s="257"/>
      <c r="J88" s="102" t="s">
        <v>164</v>
      </c>
      <c r="K88" s="103">
        <v>2.771</v>
      </c>
      <c r="L88" s="261"/>
      <c r="M88" s="257"/>
      <c r="N88" s="261">
        <f>ROUND($L$88*$K$88,2)</f>
        <v>0</v>
      </c>
      <c r="O88" s="257"/>
      <c r="P88" s="257"/>
      <c r="Q88" s="257"/>
      <c r="R88" s="101" t="s">
        <v>147</v>
      </c>
      <c r="S88" s="17"/>
      <c r="T88" s="104"/>
      <c r="U88" s="105" t="s">
        <v>36</v>
      </c>
      <c r="X88" s="106">
        <v>2.45329</v>
      </c>
      <c r="Y88" s="106">
        <f>$X$88*$K$88</f>
        <v>6.7980665899999995</v>
      </c>
      <c r="Z88" s="106">
        <v>0</v>
      </c>
      <c r="AA88" s="107">
        <f>$Z$88*$K$88</f>
        <v>0</v>
      </c>
      <c r="AR88" s="68" t="s">
        <v>148</v>
      </c>
      <c r="AT88" s="68" t="s">
        <v>143</v>
      </c>
      <c r="AU88" s="68" t="s">
        <v>74</v>
      </c>
      <c r="AY88" s="6" t="s">
        <v>142</v>
      </c>
      <c r="BE88" s="108">
        <f>IF($U$88="základní",$N$88,0)</f>
        <v>0</v>
      </c>
      <c r="BF88" s="108">
        <f>IF($U$88="snížená",$N$88,0)</f>
        <v>0</v>
      </c>
      <c r="BG88" s="108">
        <f>IF($U$88="zákl. přenesená",$N$88,0)</f>
        <v>0</v>
      </c>
      <c r="BH88" s="108">
        <f>IF($U$88="sníž. přenesená",$N$88,0)</f>
        <v>0</v>
      </c>
      <c r="BI88" s="108">
        <f>IF($U$88="nulová",$N$88,0)</f>
        <v>0</v>
      </c>
      <c r="BJ88" s="68" t="s">
        <v>16</v>
      </c>
      <c r="BK88" s="108">
        <f>ROUND($L$88*$K$88,2)</f>
        <v>0</v>
      </c>
      <c r="BL88" s="68" t="s">
        <v>148</v>
      </c>
      <c r="BM88" s="68" t="s">
        <v>978</v>
      </c>
    </row>
    <row r="89" spans="2:47" s="6" customFormat="1" ht="27" customHeight="1">
      <c r="B89" s="17"/>
      <c r="F89" s="252" t="s">
        <v>270</v>
      </c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17"/>
      <c r="T89" s="41"/>
      <c r="AA89" s="42"/>
      <c r="AT89" s="6" t="s">
        <v>271</v>
      </c>
      <c r="AU89" s="6" t="s">
        <v>74</v>
      </c>
    </row>
    <row r="90" spans="2:51" s="6" customFormat="1" ht="15.75" customHeight="1">
      <c r="B90" s="109"/>
      <c r="E90" s="111"/>
      <c r="F90" s="258" t="s">
        <v>1043</v>
      </c>
      <c r="G90" s="259"/>
      <c r="H90" s="259"/>
      <c r="I90" s="259"/>
      <c r="K90" s="112">
        <v>2.771</v>
      </c>
      <c r="S90" s="109"/>
      <c r="T90" s="113"/>
      <c r="AA90" s="114"/>
      <c r="AT90" s="111" t="s">
        <v>160</v>
      </c>
      <c r="AU90" s="111" t="s">
        <v>74</v>
      </c>
      <c r="AV90" s="111" t="s">
        <v>74</v>
      </c>
      <c r="AW90" s="111" t="s">
        <v>113</v>
      </c>
      <c r="AX90" s="111" t="s">
        <v>16</v>
      </c>
      <c r="AY90" s="111" t="s">
        <v>142</v>
      </c>
    </row>
    <row r="91" spans="2:63" s="90" customFormat="1" ht="30.75" customHeight="1">
      <c r="B91" s="91"/>
      <c r="D91" s="98" t="s">
        <v>118</v>
      </c>
      <c r="N91" s="250">
        <f>$BK$91</f>
        <v>0</v>
      </c>
      <c r="O91" s="249"/>
      <c r="P91" s="249"/>
      <c r="Q91" s="249"/>
      <c r="S91" s="91"/>
      <c r="T91" s="94"/>
      <c r="W91" s="95">
        <f>SUM($W$92:$W$97)</f>
        <v>0</v>
      </c>
      <c r="Y91" s="95">
        <f>SUM($Y$92:$Y$97)</f>
        <v>0.9810243799999999</v>
      </c>
      <c r="AA91" s="96">
        <f>SUM($AA$92:$AA$97)</f>
        <v>0</v>
      </c>
      <c r="AR91" s="93" t="s">
        <v>16</v>
      </c>
      <c r="AT91" s="93" t="s">
        <v>65</v>
      </c>
      <c r="AU91" s="93" t="s">
        <v>16</v>
      </c>
      <c r="AY91" s="93" t="s">
        <v>142</v>
      </c>
      <c r="BK91" s="97">
        <f>SUM($BK$92:$BK$97)</f>
        <v>0</v>
      </c>
    </row>
    <row r="92" spans="2:65" s="6" customFormat="1" ht="27" customHeight="1">
      <c r="B92" s="17"/>
      <c r="C92" s="99" t="s">
        <v>432</v>
      </c>
      <c r="D92" s="99" t="s">
        <v>143</v>
      </c>
      <c r="E92" s="100" t="s">
        <v>297</v>
      </c>
      <c r="F92" s="260" t="s">
        <v>986</v>
      </c>
      <c r="G92" s="257"/>
      <c r="H92" s="257"/>
      <c r="I92" s="257"/>
      <c r="J92" s="102" t="s">
        <v>157</v>
      </c>
      <c r="K92" s="103">
        <v>11.2</v>
      </c>
      <c r="L92" s="261"/>
      <c r="M92" s="257"/>
      <c r="N92" s="261">
        <f>ROUND($L$92*$K$92,2)</f>
        <v>0</v>
      </c>
      <c r="O92" s="257"/>
      <c r="P92" s="257"/>
      <c r="Q92" s="257"/>
      <c r="R92" s="101" t="s">
        <v>147</v>
      </c>
      <c r="S92" s="17"/>
      <c r="T92" s="104"/>
      <c r="U92" s="105" t="s">
        <v>36</v>
      </c>
      <c r="X92" s="106">
        <v>0.03465</v>
      </c>
      <c r="Y92" s="106">
        <f>$X$92*$K$92</f>
        <v>0.38808</v>
      </c>
      <c r="Z92" s="106">
        <v>0</v>
      </c>
      <c r="AA92" s="107">
        <f>$Z$92*$K$92</f>
        <v>0</v>
      </c>
      <c r="AR92" s="68" t="s">
        <v>148</v>
      </c>
      <c r="AT92" s="68" t="s">
        <v>143</v>
      </c>
      <c r="AU92" s="68" t="s">
        <v>74</v>
      </c>
      <c r="AY92" s="6" t="s">
        <v>142</v>
      </c>
      <c r="BE92" s="108">
        <f>IF($U$92="základní",$N$92,0)</f>
        <v>0</v>
      </c>
      <c r="BF92" s="108">
        <f>IF($U$92="snížená",$N$92,0)</f>
        <v>0</v>
      </c>
      <c r="BG92" s="108">
        <f>IF($U$92="zákl. přenesená",$N$92,0)</f>
        <v>0</v>
      </c>
      <c r="BH92" s="108">
        <f>IF($U$92="sníž. přenesená",$N$92,0)</f>
        <v>0</v>
      </c>
      <c r="BI92" s="108">
        <f>IF($U$92="nulová",$N$92,0)</f>
        <v>0</v>
      </c>
      <c r="BJ92" s="68" t="s">
        <v>16</v>
      </c>
      <c r="BK92" s="108">
        <f>ROUND($L$92*$K$92,2)</f>
        <v>0</v>
      </c>
      <c r="BL92" s="68" t="s">
        <v>148</v>
      </c>
      <c r="BM92" s="68" t="s">
        <v>987</v>
      </c>
    </row>
    <row r="93" spans="2:51" s="6" customFormat="1" ht="15.75" customHeight="1">
      <c r="B93" s="109"/>
      <c r="E93" s="110"/>
      <c r="F93" s="258" t="s">
        <v>1044</v>
      </c>
      <c r="G93" s="259"/>
      <c r="H93" s="259"/>
      <c r="I93" s="259"/>
      <c r="K93" s="112">
        <v>11.2</v>
      </c>
      <c r="S93" s="109"/>
      <c r="T93" s="113"/>
      <c r="AA93" s="114"/>
      <c r="AT93" s="111" t="s">
        <v>160</v>
      </c>
      <c r="AU93" s="111" t="s">
        <v>74</v>
      </c>
      <c r="AV93" s="111" t="s">
        <v>74</v>
      </c>
      <c r="AW93" s="111" t="s">
        <v>113</v>
      </c>
      <c r="AX93" s="111" t="s">
        <v>16</v>
      </c>
      <c r="AY93" s="111" t="s">
        <v>142</v>
      </c>
    </row>
    <row r="94" spans="2:65" s="6" customFormat="1" ht="27" customHeight="1">
      <c r="B94" s="17"/>
      <c r="C94" s="123" t="s">
        <v>425</v>
      </c>
      <c r="D94" s="123" t="s">
        <v>202</v>
      </c>
      <c r="E94" s="116" t="s">
        <v>301</v>
      </c>
      <c r="F94" s="254" t="s">
        <v>1045</v>
      </c>
      <c r="G94" s="255"/>
      <c r="H94" s="255"/>
      <c r="I94" s="255"/>
      <c r="J94" s="115" t="s">
        <v>157</v>
      </c>
      <c r="K94" s="117">
        <v>11.2</v>
      </c>
      <c r="L94" s="256"/>
      <c r="M94" s="255"/>
      <c r="N94" s="256">
        <f>ROUND($L$94*$K$94,2)</f>
        <v>0</v>
      </c>
      <c r="O94" s="257"/>
      <c r="P94" s="257"/>
      <c r="Q94" s="257"/>
      <c r="R94" s="101" t="s">
        <v>147</v>
      </c>
      <c r="S94" s="17"/>
      <c r="T94" s="104"/>
      <c r="U94" s="105" t="s">
        <v>36</v>
      </c>
      <c r="X94" s="106">
        <v>0.048</v>
      </c>
      <c r="Y94" s="106">
        <f>$X$94*$K$94</f>
        <v>0.5376</v>
      </c>
      <c r="Z94" s="106">
        <v>0</v>
      </c>
      <c r="AA94" s="107">
        <f>$Z$94*$K$94</f>
        <v>0</v>
      </c>
      <c r="AR94" s="68" t="s">
        <v>205</v>
      </c>
      <c r="AT94" s="68" t="s">
        <v>202</v>
      </c>
      <c r="AU94" s="68" t="s">
        <v>74</v>
      </c>
      <c r="AY94" s="6" t="s">
        <v>142</v>
      </c>
      <c r="BE94" s="108">
        <f>IF($U$94="základní",$N$94,0)</f>
        <v>0</v>
      </c>
      <c r="BF94" s="108">
        <f>IF($U$94="snížená",$N$94,0)</f>
        <v>0</v>
      </c>
      <c r="BG94" s="108">
        <f>IF($U$94="zákl. přenesená",$N$94,0)</f>
        <v>0</v>
      </c>
      <c r="BH94" s="108">
        <f>IF($U$94="sníž. přenesená",$N$94,0)</f>
        <v>0</v>
      </c>
      <c r="BI94" s="108">
        <f>IF($U$94="nulová",$N$94,0)</f>
        <v>0</v>
      </c>
      <c r="BJ94" s="68" t="s">
        <v>16</v>
      </c>
      <c r="BK94" s="108">
        <f>ROUND($L$94*$K$94,2)</f>
        <v>0</v>
      </c>
      <c r="BL94" s="68" t="s">
        <v>148</v>
      </c>
      <c r="BM94" s="68" t="s">
        <v>990</v>
      </c>
    </row>
    <row r="95" spans="2:65" s="6" customFormat="1" ht="15.75" customHeight="1">
      <c r="B95" s="17"/>
      <c r="C95" s="102" t="s">
        <v>394</v>
      </c>
      <c r="D95" s="102" t="s">
        <v>143</v>
      </c>
      <c r="E95" s="100" t="s">
        <v>305</v>
      </c>
      <c r="F95" s="260" t="s">
        <v>991</v>
      </c>
      <c r="G95" s="257"/>
      <c r="H95" s="257"/>
      <c r="I95" s="257"/>
      <c r="J95" s="102" t="s">
        <v>146</v>
      </c>
      <c r="K95" s="103">
        <v>8.411</v>
      </c>
      <c r="L95" s="261"/>
      <c r="M95" s="257"/>
      <c r="N95" s="261">
        <f>ROUND($L$95*$K$95,2)</f>
        <v>0</v>
      </c>
      <c r="O95" s="257"/>
      <c r="P95" s="257"/>
      <c r="Q95" s="257"/>
      <c r="R95" s="101" t="s">
        <v>147</v>
      </c>
      <c r="S95" s="17"/>
      <c r="T95" s="104"/>
      <c r="U95" s="105" t="s">
        <v>36</v>
      </c>
      <c r="X95" s="106">
        <v>0.00658</v>
      </c>
      <c r="Y95" s="106">
        <f>$X$95*$K$95</f>
        <v>0.05534438</v>
      </c>
      <c r="Z95" s="106">
        <v>0</v>
      </c>
      <c r="AA95" s="107">
        <f>$Z$95*$K$95</f>
        <v>0</v>
      </c>
      <c r="AR95" s="68" t="s">
        <v>148</v>
      </c>
      <c r="AT95" s="68" t="s">
        <v>143</v>
      </c>
      <c r="AU95" s="68" t="s">
        <v>74</v>
      </c>
      <c r="AY95" s="68" t="s">
        <v>142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16</v>
      </c>
      <c r="BK95" s="108">
        <f>ROUND($L$95*$K$95,2)</f>
        <v>0</v>
      </c>
      <c r="BL95" s="68" t="s">
        <v>148</v>
      </c>
      <c r="BM95" s="68" t="s">
        <v>992</v>
      </c>
    </row>
    <row r="96" spans="2:51" s="6" customFormat="1" ht="15.75" customHeight="1">
      <c r="B96" s="109"/>
      <c r="E96" s="110"/>
      <c r="F96" s="258" t="s">
        <v>1046</v>
      </c>
      <c r="G96" s="259"/>
      <c r="H96" s="259"/>
      <c r="I96" s="259"/>
      <c r="K96" s="112">
        <v>8.411</v>
      </c>
      <c r="S96" s="109"/>
      <c r="T96" s="113"/>
      <c r="AA96" s="114"/>
      <c r="AT96" s="111" t="s">
        <v>160</v>
      </c>
      <c r="AU96" s="111" t="s">
        <v>74</v>
      </c>
      <c r="AV96" s="111" t="s">
        <v>74</v>
      </c>
      <c r="AW96" s="111" t="s">
        <v>113</v>
      </c>
      <c r="AX96" s="111" t="s">
        <v>16</v>
      </c>
      <c r="AY96" s="111" t="s">
        <v>142</v>
      </c>
    </row>
    <row r="97" spans="2:65" s="6" customFormat="1" ht="27" customHeight="1">
      <c r="B97" s="17"/>
      <c r="C97" s="99" t="s">
        <v>205</v>
      </c>
      <c r="D97" s="99" t="s">
        <v>143</v>
      </c>
      <c r="E97" s="100" t="s">
        <v>310</v>
      </c>
      <c r="F97" s="260" t="s">
        <v>994</v>
      </c>
      <c r="G97" s="257"/>
      <c r="H97" s="257"/>
      <c r="I97" s="257"/>
      <c r="J97" s="102" t="s">
        <v>146</v>
      </c>
      <c r="K97" s="103">
        <v>8.411</v>
      </c>
      <c r="L97" s="261"/>
      <c r="M97" s="257"/>
      <c r="N97" s="261">
        <f>ROUND($L$97*$K$97,2)</f>
        <v>0</v>
      </c>
      <c r="O97" s="257"/>
      <c r="P97" s="257"/>
      <c r="Q97" s="257"/>
      <c r="R97" s="101" t="s">
        <v>147</v>
      </c>
      <c r="S97" s="17"/>
      <c r="T97" s="104"/>
      <c r="U97" s="105" t="s">
        <v>36</v>
      </c>
      <c r="X97" s="106">
        <v>0</v>
      </c>
      <c r="Y97" s="106">
        <f>$X$97*$K$97</f>
        <v>0</v>
      </c>
      <c r="Z97" s="106">
        <v>0</v>
      </c>
      <c r="AA97" s="107">
        <f>$Z$97*$K$97</f>
        <v>0</v>
      </c>
      <c r="AR97" s="68" t="s">
        <v>148</v>
      </c>
      <c r="AT97" s="68" t="s">
        <v>143</v>
      </c>
      <c r="AU97" s="68" t="s">
        <v>74</v>
      </c>
      <c r="AY97" s="6" t="s">
        <v>142</v>
      </c>
      <c r="BE97" s="108">
        <f>IF($U$97="základní",$N$97,0)</f>
        <v>0</v>
      </c>
      <c r="BF97" s="108">
        <f>IF($U$97="snížená",$N$97,0)</f>
        <v>0</v>
      </c>
      <c r="BG97" s="108">
        <f>IF($U$97="zákl. přenesená",$N$97,0)</f>
        <v>0</v>
      </c>
      <c r="BH97" s="108">
        <f>IF($U$97="sníž. přenesená",$N$97,0)</f>
        <v>0</v>
      </c>
      <c r="BI97" s="108">
        <f>IF($U$97="nulová",$N$97,0)</f>
        <v>0</v>
      </c>
      <c r="BJ97" s="68" t="s">
        <v>16</v>
      </c>
      <c r="BK97" s="108">
        <f>ROUND($L$97*$K$97,2)</f>
        <v>0</v>
      </c>
      <c r="BL97" s="68" t="s">
        <v>148</v>
      </c>
      <c r="BM97" s="68" t="s">
        <v>995</v>
      </c>
    </row>
    <row r="98" spans="2:63" s="90" customFormat="1" ht="30.75" customHeight="1">
      <c r="B98" s="91"/>
      <c r="D98" s="98" t="s">
        <v>119</v>
      </c>
      <c r="N98" s="250">
        <f>$BK$98</f>
        <v>0</v>
      </c>
      <c r="O98" s="249"/>
      <c r="P98" s="249"/>
      <c r="Q98" s="249"/>
      <c r="S98" s="91"/>
      <c r="T98" s="94"/>
      <c r="W98" s="95">
        <f>SUM($W$99:$W$100)</f>
        <v>0</v>
      </c>
      <c r="Y98" s="95">
        <f>SUM($Y$99:$Y$100)</f>
        <v>0</v>
      </c>
      <c r="AA98" s="96">
        <f>SUM($AA$99:$AA$100)</f>
        <v>0</v>
      </c>
      <c r="AR98" s="93" t="s">
        <v>16</v>
      </c>
      <c r="AT98" s="93" t="s">
        <v>65</v>
      </c>
      <c r="AU98" s="93" t="s">
        <v>16</v>
      </c>
      <c r="AY98" s="93" t="s">
        <v>142</v>
      </c>
      <c r="BK98" s="97">
        <f>SUM($BK$99:$BK$100)</f>
        <v>0</v>
      </c>
    </row>
    <row r="99" spans="2:65" s="6" customFormat="1" ht="27" customHeight="1">
      <c r="B99" s="17"/>
      <c r="C99" s="102" t="s">
        <v>461</v>
      </c>
      <c r="D99" s="102" t="s">
        <v>143</v>
      </c>
      <c r="E99" s="100" t="s">
        <v>337</v>
      </c>
      <c r="F99" s="260" t="s">
        <v>998</v>
      </c>
      <c r="G99" s="257"/>
      <c r="H99" s="257"/>
      <c r="I99" s="257"/>
      <c r="J99" s="102" t="s">
        <v>146</v>
      </c>
      <c r="K99" s="103">
        <v>7.443</v>
      </c>
      <c r="L99" s="261"/>
      <c r="M99" s="257"/>
      <c r="N99" s="261">
        <f>ROUND($L$99*$K$99,2)</f>
        <v>0</v>
      </c>
      <c r="O99" s="257"/>
      <c r="P99" s="257"/>
      <c r="Q99" s="257"/>
      <c r="R99" s="101" t="s">
        <v>147</v>
      </c>
      <c r="S99" s="17"/>
      <c r="T99" s="104"/>
      <c r="U99" s="105" t="s">
        <v>36</v>
      </c>
      <c r="X99" s="106">
        <v>0</v>
      </c>
      <c r="Y99" s="106">
        <f>$X$99*$K$99</f>
        <v>0</v>
      </c>
      <c r="Z99" s="106">
        <v>0</v>
      </c>
      <c r="AA99" s="107">
        <f>$Z$99*$K$99</f>
        <v>0</v>
      </c>
      <c r="AR99" s="68" t="s">
        <v>148</v>
      </c>
      <c r="AT99" s="68" t="s">
        <v>143</v>
      </c>
      <c r="AU99" s="68" t="s">
        <v>74</v>
      </c>
      <c r="AY99" s="68" t="s">
        <v>142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16</v>
      </c>
      <c r="BK99" s="108">
        <f>ROUND($L$99*$K$99,2)</f>
        <v>0</v>
      </c>
      <c r="BL99" s="68" t="s">
        <v>148</v>
      </c>
      <c r="BM99" s="68" t="s">
        <v>1047</v>
      </c>
    </row>
    <row r="100" spans="2:51" s="6" customFormat="1" ht="15.75" customHeight="1">
      <c r="B100" s="109"/>
      <c r="E100" s="110"/>
      <c r="F100" s="258" t="s">
        <v>1048</v>
      </c>
      <c r="G100" s="259"/>
      <c r="H100" s="259"/>
      <c r="I100" s="259"/>
      <c r="K100" s="112">
        <v>7.443</v>
      </c>
      <c r="S100" s="109"/>
      <c r="T100" s="113"/>
      <c r="AA100" s="114"/>
      <c r="AT100" s="111" t="s">
        <v>160</v>
      </c>
      <c r="AU100" s="111" t="s">
        <v>74</v>
      </c>
      <c r="AV100" s="111" t="s">
        <v>74</v>
      </c>
      <c r="AW100" s="111" t="s">
        <v>113</v>
      </c>
      <c r="AX100" s="111" t="s">
        <v>16</v>
      </c>
      <c r="AY100" s="111" t="s">
        <v>142</v>
      </c>
    </row>
    <row r="101" spans="2:63" s="90" customFormat="1" ht="30.75" customHeight="1">
      <c r="B101" s="91"/>
      <c r="D101" s="98" t="s">
        <v>121</v>
      </c>
      <c r="N101" s="250">
        <f>$BK$101</f>
        <v>0</v>
      </c>
      <c r="O101" s="249"/>
      <c r="P101" s="249"/>
      <c r="Q101" s="249"/>
      <c r="S101" s="91"/>
      <c r="T101" s="94"/>
      <c r="W101" s="95">
        <f>$W$102</f>
        <v>0</v>
      </c>
      <c r="Y101" s="95">
        <f>$Y$102</f>
        <v>0</v>
      </c>
      <c r="AA101" s="96">
        <f>$AA$102</f>
        <v>0</v>
      </c>
      <c r="AR101" s="93" t="s">
        <v>16</v>
      </c>
      <c r="AT101" s="93" t="s">
        <v>65</v>
      </c>
      <c r="AU101" s="93" t="s">
        <v>16</v>
      </c>
      <c r="AY101" s="93" t="s">
        <v>142</v>
      </c>
      <c r="BK101" s="97">
        <f>$BK$102</f>
        <v>0</v>
      </c>
    </row>
    <row r="102" spans="2:63" s="90" customFormat="1" ht="15.75" customHeight="1">
      <c r="B102" s="91"/>
      <c r="D102" s="98" t="s">
        <v>122</v>
      </c>
      <c r="N102" s="250">
        <f>$BK$102</f>
        <v>0</v>
      </c>
      <c r="O102" s="249"/>
      <c r="P102" s="249"/>
      <c r="Q102" s="249"/>
      <c r="S102" s="91"/>
      <c r="T102" s="94"/>
      <c r="W102" s="95">
        <f>$W$103</f>
        <v>0</v>
      </c>
      <c r="Y102" s="95">
        <f>$Y$103</f>
        <v>0</v>
      </c>
      <c r="AA102" s="96">
        <f>$AA$103</f>
        <v>0</v>
      </c>
      <c r="AR102" s="93" t="s">
        <v>16</v>
      </c>
      <c r="AT102" s="93" t="s">
        <v>65</v>
      </c>
      <c r="AU102" s="93" t="s">
        <v>74</v>
      </c>
      <c r="AY102" s="93" t="s">
        <v>142</v>
      </c>
      <c r="BK102" s="97">
        <f>$BK$103</f>
        <v>0</v>
      </c>
    </row>
    <row r="103" spans="2:65" s="6" customFormat="1" ht="51" customHeight="1">
      <c r="B103" s="17"/>
      <c r="C103" s="99" t="s">
        <v>472</v>
      </c>
      <c r="D103" s="99" t="s">
        <v>143</v>
      </c>
      <c r="E103" s="100" t="s">
        <v>742</v>
      </c>
      <c r="F103" s="260" t="s">
        <v>743</v>
      </c>
      <c r="G103" s="257"/>
      <c r="H103" s="257"/>
      <c r="I103" s="257"/>
      <c r="J103" s="102" t="s">
        <v>194</v>
      </c>
      <c r="K103" s="103">
        <v>7.779</v>
      </c>
      <c r="L103" s="261"/>
      <c r="M103" s="257"/>
      <c r="N103" s="261">
        <f>ROUND($L$103*$K$103,2)</f>
        <v>0</v>
      </c>
      <c r="O103" s="257"/>
      <c r="P103" s="257"/>
      <c r="Q103" s="257"/>
      <c r="R103" s="101" t="s">
        <v>147</v>
      </c>
      <c r="S103" s="17"/>
      <c r="T103" s="104"/>
      <c r="U103" s="135" t="s">
        <v>36</v>
      </c>
      <c r="V103" s="125"/>
      <c r="W103" s="125"/>
      <c r="X103" s="136">
        <v>0</v>
      </c>
      <c r="Y103" s="136">
        <f>$X$103*$K$103</f>
        <v>0</v>
      </c>
      <c r="Z103" s="136">
        <v>0</v>
      </c>
      <c r="AA103" s="137">
        <f>$Z$103*$K$103</f>
        <v>0</v>
      </c>
      <c r="AR103" s="68" t="s">
        <v>148</v>
      </c>
      <c r="AT103" s="68" t="s">
        <v>143</v>
      </c>
      <c r="AU103" s="68" t="s">
        <v>154</v>
      </c>
      <c r="AY103" s="6" t="s">
        <v>142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16</v>
      </c>
      <c r="BK103" s="108">
        <f>ROUND($L$103*$K$103,2)</f>
        <v>0</v>
      </c>
      <c r="BL103" s="68" t="s">
        <v>148</v>
      </c>
      <c r="BM103" s="68" t="s">
        <v>1049</v>
      </c>
    </row>
    <row r="104" spans="2:19" s="6" customFormat="1" ht="7.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17"/>
    </row>
    <row r="214" s="2" customFormat="1" ht="14.25" customHeight="1"/>
  </sheetData>
  <sheetProtection/>
  <mergeCells count="9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F81:I81"/>
    <mergeCell ref="L81:M81"/>
    <mergeCell ref="N81:Q81"/>
    <mergeCell ref="F82:I82"/>
    <mergeCell ref="L82:M82"/>
    <mergeCell ref="N82:Q82"/>
    <mergeCell ref="F83:I83"/>
    <mergeCell ref="F84:I84"/>
    <mergeCell ref="F85:I85"/>
    <mergeCell ref="L85:M85"/>
    <mergeCell ref="N85:Q85"/>
    <mergeCell ref="F86:I86"/>
    <mergeCell ref="N88:Q88"/>
    <mergeCell ref="F89:R89"/>
    <mergeCell ref="F90:I90"/>
    <mergeCell ref="F92:I92"/>
    <mergeCell ref="L92:M92"/>
    <mergeCell ref="N92:Q92"/>
    <mergeCell ref="F99:I99"/>
    <mergeCell ref="L99:M99"/>
    <mergeCell ref="N99:Q99"/>
    <mergeCell ref="F93:I93"/>
    <mergeCell ref="F94:I94"/>
    <mergeCell ref="L94:M94"/>
    <mergeCell ref="N94:Q94"/>
    <mergeCell ref="F95:I95"/>
    <mergeCell ref="L95:M95"/>
    <mergeCell ref="N95:Q95"/>
    <mergeCell ref="N78:Q78"/>
    <mergeCell ref="N87:Q87"/>
    <mergeCell ref="N91:Q91"/>
    <mergeCell ref="N98:Q98"/>
    <mergeCell ref="F96:I96"/>
    <mergeCell ref="F97:I97"/>
    <mergeCell ref="L97:M97"/>
    <mergeCell ref="N97:Q97"/>
    <mergeCell ref="F88:I88"/>
    <mergeCell ref="L88:M88"/>
    <mergeCell ref="N101:Q101"/>
    <mergeCell ref="N102:Q102"/>
    <mergeCell ref="H1:K1"/>
    <mergeCell ref="S2:AC2"/>
    <mergeCell ref="F100:I100"/>
    <mergeCell ref="F103:I103"/>
    <mergeCell ref="L103:M103"/>
    <mergeCell ref="N103:Q103"/>
    <mergeCell ref="N76:Q76"/>
    <mergeCell ref="N77:Q77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Folkmanová Jitka</dc:creator>
  <cp:keywords/>
  <dc:description/>
  <cp:lastModifiedBy>Jitka Folkmanová</cp:lastModifiedBy>
  <dcterms:created xsi:type="dcterms:W3CDTF">2015-04-24T11:08:32Z</dcterms:created>
  <dcterms:modified xsi:type="dcterms:W3CDTF">2015-04-24T11:30:07Z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