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Rekapitulace stavby" sheetId="1" r:id="rId1"/>
    <sheet name="Rozpočet" sheetId="2" r:id="rId2"/>
  </sheets>
  <definedNames>
    <definedName name="_xlnm.Print_Titles" localSheetId="0">'Rekapitulace stavby'!$85:$85</definedName>
    <definedName name="_xlnm.Print_Titles" localSheetId="1">'Rozpočet'!$122:$122</definedName>
    <definedName name="_xlnm.Print_Area" localSheetId="0">'Rekapitulace stavby'!$C$4:$AP$70,'Rekapitulace stavby'!$C$76:$AP$96</definedName>
    <definedName name="_xlnm.Print_Area" localSheetId="1">'Rozpočet'!$C$4:$Q$70,'Rozpočet'!$C$76:$Q$107,'Rozpočet'!$C$113:$Q$201</definedName>
  </definedNames>
  <calcPr fullCalcOnLoad="1"/>
</workbook>
</file>

<file path=xl/sharedStrings.xml><?xml version="1.0" encoding="utf-8"?>
<sst xmlns="http://schemas.openxmlformats.org/spreadsheetml/2006/main" count="1066" uniqueCount="372">
  <si>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</si>
  <si>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</si>
  <si>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</si>
  <si>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</si>
  <si>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</si>
  <si>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</si>
  <si>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</si>
  <si>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</si>
  <si>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</si>
  <si>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</si>
  <si>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</si>
  <si>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</si>
  <si>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</si>
  <si>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</si>
  <si>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</si>
  <si>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3026/08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</si>
  <si>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</si>
  <si>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</si>
  <si>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II/125 a III/12550 Křižovatka u obchvatu Kolína - VO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</si>
  <si>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</si>
  <si>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</si>
  <si>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</si>
  <si>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</si>
  <si>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</si>
  <si>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</si>
  <si>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</si>
  <si>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</si>
  <si>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</si>
  <si>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</si>
  <si>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</si>
  <si>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</si>
  <si>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</si>
  <si>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</si>
  <si>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</si>
  <si>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</si>
  <si>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</si>
  <si>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</si>
  <si>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</si>
  <si>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</si>
  <si>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</si>
  <si>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</si>
  <si>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</si>
  <si>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</si>
  <si>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</si>
  <si>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</si>
  <si>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</si>
  <si>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</si>
  <si>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</si>
  <si>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</si>
  <si>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</si>
  <si>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</si>
  <si>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</si>
  <si>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</si>
  <si>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</si>
  <si>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</si>
  <si>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</si>
  <si>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</si>
  <si>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</si>
  <si>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</si>
  <si>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</si>
  <si>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</si>
  <si>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</si>
  <si>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</si>
  <si>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</si>
  <si>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</si>
  <si>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</si>
  <si>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</si>
  <si>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</si>
  <si>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</si>
  <si>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</si>
  <si>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</si>
  <si>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</si>
  <si>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</si>
  <si>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</si>
  <si>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</si>
  <si>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</si>
  <si>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</si>
  <si>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</si>
  <si>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{159F78AF-CA1C-466B-AC6C-9C12D1341062}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</si>
  <si>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</si>
  <si>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</si>
  <si>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</si>
  <si>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</si>
  <si>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</si>
  <si>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</si>
  <si>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</si>
  <si>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</si>
  <si>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</si>
  <si>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</si>
  <si>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</si>
  <si>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</si>
  <si>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</si>
  <si>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</si>
  <si>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</si>
  <si>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</si>
  <si>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</si>
  <si>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</si>
  <si>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</si>
  <si>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</si>
  <si>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</si>
  <si>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</si>
  <si>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Veřejné osvětlení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</si>
  <si>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</si>
  <si>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</si>
  <si>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</si>
  <si>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</si>
  <si>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</si>
  <si>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</si>
  <si>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</si>
  <si>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</si>
  <si>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</si>
  <si>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</si>
  <si>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</si>
  <si>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</si>
  <si>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</si>
  <si>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</si>
  <si>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</si>
  <si>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</si>
  <si>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</si>
  <si>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</si>
  <si>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</si>
  <si>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</si>
  <si>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</si>
  <si>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</si>
  <si>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</si>
  <si>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</si>
  <si>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</si>
  <si>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</si>
  <si>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</si>
  <si>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</si>
  <si>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</si>
  <si>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</si>
  <si>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</si>
  <si>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</si>
  <si>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</si>
  <si>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113107142</t>
  </si>
  <si>
    <t>Odstranění podkladu pl do 50 m2 živičných tl 100 mm</t>
  </si>
  <si>
    <t>m2</t>
  </si>
  <si>
    <t>4</t>
  </si>
  <si>
    <t>1365191712</t>
  </si>
  <si>
    <t>171201211</t>
  </si>
  <si>
    <t>Poplatek za uložení odpadu ze sypaniny na skládce (skládkovné)</t>
  </si>
  <si>
    <t>t</t>
  </si>
  <si>
    <t>1371092182</t>
  </si>
  <si>
    <t>23,91 m3 x 1,7 t/m3 = 40,647 t</t>
  </si>
  <si>
    <t>P</t>
  </si>
  <si>
    <t>3</t>
  </si>
  <si>
    <t>210100204</t>
  </si>
  <si>
    <t>Ukončení vodičů včetně zapojení do 2,5 mm2</t>
  </si>
  <si>
    <t>ks</t>
  </si>
  <si>
    <t>-1108330289</t>
  </si>
  <si>
    <t>M</t>
  </si>
  <si>
    <t>316741090</t>
  </si>
  <si>
    <t>stožár osvětlovací U 10 -159/133/114 pozinkovaný- uliční</t>
  </si>
  <si>
    <t>kus</t>
  </si>
  <si>
    <t>8</t>
  </si>
  <si>
    <t>-566342093</t>
  </si>
  <si>
    <t>5</t>
  </si>
  <si>
    <t>354419960</t>
  </si>
  <si>
    <t>svorka odbočovací a spojovací SR 3a pro spojování kruhových a páskových vodičů    FeZn</t>
  </si>
  <si>
    <t>-1113460627</t>
  </si>
  <si>
    <t>6</t>
  </si>
  <si>
    <t>345622810</t>
  </si>
  <si>
    <t>Stožárová svorkovnice 16 mm2 - s pojistkou  pro čtyřžilový kabel 1 kV</t>
  </si>
  <si>
    <t>-1186324969</t>
  </si>
  <si>
    <t>7</t>
  </si>
  <si>
    <t>35441120</t>
  </si>
  <si>
    <t>Pásek uzemňovací 30x4 mm</t>
  </si>
  <si>
    <t>m</t>
  </si>
  <si>
    <t>2063397281</t>
  </si>
  <si>
    <t>341095150</t>
  </si>
  <si>
    <t>kabel silový s Cu jádrem, oválný CYKY 3x1,5 mm2</t>
  </si>
  <si>
    <t>-2023188213</t>
  </si>
  <si>
    <t>9</t>
  </si>
  <si>
    <t>341110760</t>
  </si>
  <si>
    <t>kabel silový s Cu jádrem CYKY 4x10 mm2</t>
  </si>
  <si>
    <t>1995307018</t>
  </si>
  <si>
    <t>obsah kovu [kg/m], Cu =0,392, Al =0</t>
  </si>
  <si>
    <t>74299-1200</t>
  </si>
  <si>
    <t>Kontrola rozvaděčů NN</t>
  </si>
  <si>
    <t>-1110630743</t>
  </si>
  <si>
    <t>11</t>
  </si>
  <si>
    <t>210100251</t>
  </si>
  <si>
    <t>Ukočení vodičů včetně zapojení do 4x10 mm2</t>
  </si>
  <si>
    <t>444406170</t>
  </si>
  <si>
    <t>12</t>
  </si>
  <si>
    <t>210202013</t>
  </si>
  <si>
    <t>Montáž svídtidel výbojkových na výložník</t>
  </si>
  <si>
    <t>-130474553</t>
  </si>
  <si>
    <t>13</t>
  </si>
  <si>
    <t>210204011</t>
  </si>
  <si>
    <t>Montáž stožáru ocelový JB10</t>
  </si>
  <si>
    <t>-1414454212</t>
  </si>
  <si>
    <t>14</t>
  </si>
  <si>
    <t>210204201</t>
  </si>
  <si>
    <t>Montáž elektrovýzbroje stožáru VO, 1 okruh</t>
  </si>
  <si>
    <t>1997292572</t>
  </si>
  <si>
    <t>210220020</t>
  </si>
  <si>
    <t>Montáž uzemňovacího vedení, FeZn, pomocí svorek, do 120 mm2 ve městě</t>
  </si>
  <si>
    <t>-3106159</t>
  </si>
  <si>
    <t>16</t>
  </si>
  <si>
    <t>34844410.1</t>
  </si>
  <si>
    <t>Svítidlo LED Katrina B22/1400-L1</t>
  </si>
  <si>
    <t>1562860455</t>
  </si>
  <si>
    <t>17</t>
  </si>
  <si>
    <t>34844410.2</t>
  </si>
  <si>
    <t>Svítidlo LED Katrina B18/1400-L1</t>
  </si>
  <si>
    <t>1338614781</t>
  </si>
  <si>
    <t>18</t>
  </si>
  <si>
    <t>210220302</t>
  </si>
  <si>
    <t>Svorka spojovací, odbočná</t>
  </si>
  <si>
    <t>-330151365</t>
  </si>
  <si>
    <t>19</t>
  </si>
  <si>
    <t>210280003</t>
  </si>
  <si>
    <t>Zkoušky rozvodných zařízení do 1 mil.</t>
  </si>
  <si>
    <t>-2088260846</t>
  </si>
  <si>
    <t>20</t>
  </si>
  <si>
    <t>210810005</t>
  </si>
  <si>
    <t>CYKY 3x1,5mm2 pokládka kabelu</t>
  </si>
  <si>
    <t>2036177947</t>
  </si>
  <si>
    <t>348444610.1</t>
  </si>
  <si>
    <t>Výložník ocelový k osvětlovacím stožárům dl. 1,50 m pro stožár typu UZL</t>
  </si>
  <si>
    <t>112573079</t>
  </si>
  <si>
    <t>22</t>
  </si>
  <si>
    <t>210810013</t>
  </si>
  <si>
    <t>Montáž kabelů CYKY J4x10 mm2</t>
  </si>
  <si>
    <t>-550015857</t>
  </si>
  <si>
    <t>23</t>
  </si>
  <si>
    <t>460010024</t>
  </si>
  <si>
    <t>Vytýčení trasy kabelového vedení v zastavěném prostoru</t>
  </si>
  <si>
    <t>hod</t>
  </si>
  <si>
    <t>3874949</t>
  </si>
  <si>
    <t>Sdělovací kabel a plynovod</t>
  </si>
  <si>
    <t>24</t>
  </si>
  <si>
    <t>460050013</t>
  </si>
  <si>
    <t>Hloubení nezapažených jam pro stožáry ruční, bez patky, zásyp, zhutnění, urovnání povrchu, zemina 3</t>
  </si>
  <si>
    <t>765824065</t>
  </si>
  <si>
    <t>25</t>
  </si>
  <si>
    <t>460080013</t>
  </si>
  <si>
    <t>Základ bez bednění z monolitického betonu třída C12/15</t>
  </si>
  <si>
    <t>m3</t>
  </si>
  <si>
    <t>-2084202969</t>
  </si>
  <si>
    <t>26</t>
  </si>
  <si>
    <t>460120013</t>
  </si>
  <si>
    <t>Zásyp jam ručně, hornina 3</t>
  </si>
  <si>
    <t>-315652152</t>
  </si>
  <si>
    <t>27</t>
  </si>
  <si>
    <t>460200174</t>
  </si>
  <si>
    <t>Hloubení kabelových rýh ručně zemina  tř. 3</t>
  </si>
  <si>
    <t>-2075300103</t>
  </si>
  <si>
    <t>Obejm výkopku 0,35*0,9*370 = 116,55 m3, z toho odvoz na skládku 23,31 m3.</t>
  </si>
  <si>
    <t>28</t>
  </si>
  <si>
    <t>460200304</t>
  </si>
  <si>
    <t>Výkop kabelových rýh ručně zemina tř. 4</t>
  </si>
  <si>
    <t>677722204</t>
  </si>
  <si>
    <t>Obejm výkopku 0,5*1,2*5 = 3 m3, z toho odvoz na skládku 0,6 m3</t>
  </si>
  <si>
    <t>29</t>
  </si>
  <si>
    <t>460201504</t>
  </si>
  <si>
    <t>Výkop rýhy 1,5 m x 2 x 1,5 startovací jámy, zemina tř. 4</t>
  </si>
  <si>
    <t>-1224728077</t>
  </si>
  <si>
    <t>30</t>
  </si>
  <si>
    <t>460310103</t>
  </si>
  <si>
    <t>Řízené horizontální vrtání v zemině 1-4 pro protlak rour PE do 110 mm</t>
  </si>
  <si>
    <t>-352073749</t>
  </si>
  <si>
    <t>31</t>
  </si>
  <si>
    <t>460421171</t>
  </si>
  <si>
    <t>Kabelové lože z písku tl. 10 cm zakryté plastovými deskami, šířka lože 25 - 50 cm</t>
  </si>
  <si>
    <t>751675008</t>
  </si>
  <si>
    <t>32</t>
  </si>
  <si>
    <t>460490012</t>
  </si>
  <si>
    <t>Krytí kabelu výstražnou folií PVC do 25 cm</t>
  </si>
  <si>
    <t>-388603185</t>
  </si>
  <si>
    <t>33</t>
  </si>
  <si>
    <t>460510064</t>
  </si>
  <si>
    <t>Kabelový prostup z trub PE90 s obsypem z písku</t>
  </si>
  <si>
    <t>-709414135</t>
  </si>
  <si>
    <t>i do protlačovaných otvorů</t>
  </si>
  <si>
    <t>34</t>
  </si>
  <si>
    <t>460560173</t>
  </si>
  <si>
    <t xml:space="preserve">Zához rýhy ruční </t>
  </si>
  <si>
    <t>394527503</t>
  </si>
  <si>
    <t>0,35 x 0,9 x 370 m = 116,55 x 0,8 = 93,24 m3</t>
  </si>
  <si>
    <t>35</t>
  </si>
  <si>
    <t>460560264</t>
  </si>
  <si>
    <t>-1983748958</t>
  </si>
  <si>
    <t>Obejm 0,5*1,2*5 = 3 m3 x 0,8 = 2,4 m3</t>
  </si>
  <si>
    <t>36</t>
  </si>
  <si>
    <t>354365519</t>
  </si>
  <si>
    <t>koncovka kabelová venkovní do 4x10 - KSCE</t>
  </si>
  <si>
    <t>-817243006</t>
  </si>
  <si>
    <t>37</t>
  </si>
  <si>
    <t>460561504</t>
  </si>
  <si>
    <t>Zához rýhy pro startovací jámy zemina tř. 4</t>
  </si>
  <si>
    <t>810536320</t>
  </si>
  <si>
    <t>38</t>
  </si>
  <si>
    <t>460620013</t>
  </si>
  <si>
    <t>Provizorní úprava terénu zemina tř. 3</t>
  </si>
  <si>
    <t>-1241109137</t>
  </si>
  <si>
    <t>39</t>
  </si>
  <si>
    <t>460710024</t>
  </si>
  <si>
    <t>Vyplnění rýh hl. do 70 mm, š. 100 mm</t>
  </si>
  <si>
    <t>1298008961</t>
  </si>
  <si>
    <t>40</t>
  </si>
  <si>
    <t>566901133</t>
  </si>
  <si>
    <t>Vyspravení podkladu po překopech ing sítí plochy do 15 m2 štěrkodrtí tl. 200 mm</t>
  </si>
  <si>
    <t>-1488701374</t>
  </si>
  <si>
    <t>41</t>
  </si>
  <si>
    <t>577124211</t>
  </si>
  <si>
    <t>Asfaltový beton vrstva obrusná ACO 11 (ABS) tř. II tl 35 mm š do 3 m z nemodifikovaného asfaltu</t>
  </si>
  <si>
    <t>-750464877</t>
  </si>
  <si>
    <t>Oprava překopu přes přes příjezdovou komunikaci ke garážím</t>
  </si>
  <si>
    <t>42</t>
  </si>
  <si>
    <t>3333333</t>
  </si>
  <si>
    <t>Kabelová výstražná folie š. 25 cm</t>
  </si>
  <si>
    <t>-50155926</t>
  </si>
  <si>
    <t>43</t>
  </si>
  <si>
    <t>345710240</t>
  </si>
  <si>
    <t>trubka elektroinstalační ohebná kovová Kopex 3336</t>
  </si>
  <si>
    <t>248808369</t>
  </si>
  <si>
    <t>chránička pro vstup do základu stožáru</t>
  </si>
  <si>
    <t>44</t>
  </si>
  <si>
    <t>345713550</t>
  </si>
  <si>
    <t>trubka elektroinstalační ohebná Kopoflex, HDPE+LDPE KF 09110</t>
  </si>
  <si>
    <t>1622103536</t>
  </si>
  <si>
    <t>90 mm</t>
  </si>
  <si>
    <t>45</t>
  </si>
  <si>
    <t>345713680.1</t>
  </si>
  <si>
    <t>trubka PE 300</t>
  </si>
  <si>
    <t>-364948111</t>
  </si>
  <si>
    <t>do základu stožáru</t>
  </si>
  <si>
    <t>46</t>
  </si>
  <si>
    <t>583373100</t>
  </si>
  <si>
    <t>štěrkopísek frakce 0-4 třída B</t>
  </si>
  <si>
    <t>-838920911</t>
  </si>
  <si>
    <t>370 x 0,3 x 0,1 = 11,1 m3 x 2t/m3 = 22,2 t</t>
  </si>
  <si>
    <t>47</t>
  </si>
  <si>
    <t>589325630</t>
  </si>
  <si>
    <t>směs pro beton třída C16/20 X0,XC1 kamenivo do 8 mm</t>
  </si>
  <si>
    <t>-377136360</t>
  </si>
  <si>
    <t>48</t>
  </si>
  <si>
    <t>938903116</t>
  </si>
  <si>
    <t>Vysekání spár hl do 70 mm ve zdivu z cihel</t>
  </si>
  <si>
    <t>-1464852123</t>
  </si>
  <si>
    <t>49</t>
  </si>
  <si>
    <t>997211521</t>
  </si>
  <si>
    <t>Vodorovná doprava vybouraných hmot po suchu na vzdálenost do 1 km</t>
  </si>
  <si>
    <t>83826088</t>
  </si>
  <si>
    <t>50</t>
  </si>
  <si>
    <t>997211529</t>
  </si>
  <si>
    <t>Příplatek ZKD 1 km u vodorovné dopravy vybouraných hmot</t>
  </si>
  <si>
    <t>358011362</t>
  </si>
  <si>
    <t>skládka je ve vzdálenosti do 10 km
40,647 x 9 = 365,823 t</t>
  </si>
  <si>
    <t>51</t>
  </si>
  <si>
    <t>998225111</t>
  </si>
  <si>
    <t>Přesun hmot pro pozemní komunikace s krytem z kamene, monolitickým betonovým nebo živičným</t>
  </si>
  <si>
    <t>-1103383303</t>
  </si>
  <si>
    <t>52</t>
  </si>
  <si>
    <t>012002000</t>
  </si>
  <si>
    <t>Geodetické práce</t>
  </si>
  <si>
    <t>km</t>
  </si>
  <si>
    <t>1024</t>
  </si>
  <si>
    <t>-1950434335</t>
  </si>
  <si>
    <t>Zaměření trasy VO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</si>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</sst>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2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164" fontId="22" fillId="0" borderId="24" xfId="0" applyNumberFormat="1" applyFont="1" applyBorder="1" applyAlignment="1" applyProtection="1">
      <alignment horizontal="right" vertical="center"/>
      <protection/>
    </xf>
    <xf numFmtId="164" fontId="22" fillId="0" borderId="25" xfId="0" applyNumberFormat="1" applyFont="1" applyBorder="1" applyAlignment="1" applyProtection="1">
      <alignment horizontal="right" vertical="center"/>
      <protection/>
    </xf>
    <xf numFmtId="167" fontId="22" fillId="0" borderId="25" xfId="0" applyNumberFormat="1" applyFont="1" applyBorder="1" applyAlignment="1" applyProtection="1">
      <alignment horizontal="right" vertical="center"/>
      <protection/>
    </xf>
    <xf numFmtId="164" fontId="22" fillId="0" borderId="26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30" fillId="0" borderId="33" xfId="0" applyFont="1" applyBorder="1" applyAlignment="1" applyProtection="1">
      <alignment horizontal="center" vertical="center"/>
      <protection/>
    </xf>
    <xf numFmtId="49" fontId="30" fillId="0" borderId="33" xfId="0" applyNumberFormat="1" applyFont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center" vertical="center" wrapText="1"/>
      <protection/>
    </xf>
    <xf numFmtId="168" fontId="30" fillId="0" borderId="3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7" fillId="34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23" fillId="34" borderId="0" xfId="0" applyFont="1" applyFill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 applyProtection="1">
      <alignment horizontal="righ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  <xf numFmtId="164" fontId="1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23" fillId="0" borderId="0" xfId="0" applyFont="1" applyAlignment="1" applyProtection="1">
      <alignment horizontal="left" vertical="center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30" fillId="0" borderId="33" xfId="0" applyFont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left" vertical="center"/>
      <protection/>
    </xf>
    <xf numFmtId="164" fontId="30" fillId="34" borderId="33" xfId="0" applyNumberFormat="1" applyFont="1" applyFill="1" applyBorder="1" applyAlignment="1">
      <alignment horizontal="right" vertical="center"/>
    </xf>
    <xf numFmtId="164" fontId="30" fillId="0" borderId="33" xfId="0" applyNumberFormat="1" applyFont="1" applyBorder="1" applyAlignment="1" applyProtection="1">
      <alignment horizontal="righ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33" fillId="33" borderId="0" xfId="36" applyFont="1" applyFill="1" applyAlignment="1" applyProtection="1">
      <alignment horizontal="center" vertical="center"/>
      <protection/>
    </xf>
    <xf numFmtId="164" fontId="18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0B8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00B80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97"/>
  <sheetViews>
    <sheetView showGridLines="0" zoomScalePageLayoutView="0" workbookViewId="0" topLeftCell="A1">
      <pane ySplit="1" topLeftCell="A85" activePane="bottomLeft" state="frozen"/>
      <selection pane="topLeft" activeCell="A1" sqref="A1"/>
      <selection pane="bottomLeft" activeCell="AC8" sqref="AC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1" t="s">
        <v>0</v>
      </c>
      <c r="B1" s="152"/>
      <c r="C1" s="152"/>
      <c r="D1" s="153" t="s">
        <v>1</v>
      </c>
      <c r="E1" s="152"/>
      <c r="F1" s="152"/>
      <c r="G1" s="152"/>
      <c r="H1" s="152"/>
      <c r="I1" s="152"/>
      <c r="J1" s="152"/>
      <c r="K1" s="154" t="s">
        <v>365</v>
      </c>
      <c r="L1" s="154"/>
      <c r="M1" s="154"/>
      <c r="N1" s="154"/>
      <c r="O1" s="154"/>
      <c r="P1" s="154"/>
      <c r="Q1" s="154"/>
      <c r="R1" s="154"/>
      <c r="S1" s="154"/>
      <c r="T1" s="152"/>
      <c r="U1" s="152"/>
      <c r="V1" s="152"/>
      <c r="W1" s="154" t="s">
        <v>366</v>
      </c>
      <c r="X1" s="154"/>
      <c r="Y1" s="154"/>
      <c r="Z1" s="154"/>
      <c r="AA1" s="154"/>
      <c r="AB1" s="154"/>
      <c r="AC1" s="154"/>
      <c r="AD1" s="154"/>
      <c r="AE1" s="154"/>
      <c r="AF1" s="154"/>
      <c r="AG1" s="152"/>
      <c r="AH1" s="15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R2" s="192" t="s">
        <v>6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59" t="s">
        <v>10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64" t="s">
        <v>15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1"/>
      <c r="AQ5" s="12"/>
      <c r="BE5" s="161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65" t="s">
        <v>18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1"/>
      <c r="AQ6" s="12"/>
      <c r="BE6" s="158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58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56">
        <v>42101</v>
      </c>
      <c r="AO8" s="11"/>
      <c r="AP8" s="11"/>
      <c r="AQ8" s="12"/>
      <c r="BE8" s="158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58"/>
      <c r="BS9" s="6" t="s">
        <v>27</v>
      </c>
    </row>
    <row r="10" spans="2:71" s="2" customFormat="1" ht="15" customHeight="1">
      <c r="B10" s="10"/>
      <c r="C10" s="11"/>
      <c r="D10" s="18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29</v>
      </c>
      <c r="AL10" s="11"/>
      <c r="AM10" s="11"/>
      <c r="AN10" s="16"/>
      <c r="AO10" s="11"/>
      <c r="AP10" s="11"/>
      <c r="AQ10" s="12"/>
      <c r="BE10" s="158"/>
      <c r="BS10" s="6" t="s">
        <v>19</v>
      </c>
    </row>
    <row r="11" spans="2:71" s="2" customFormat="1" ht="19.5" customHeight="1">
      <c r="B11" s="10"/>
      <c r="C11" s="11"/>
      <c r="D11" s="11"/>
      <c r="E11" s="16" t="s">
        <v>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30</v>
      </c>
      <c r="AL11" s="11"/>
      <c r="AM11" s="11"/>
      <c r="AN11" s="16"/>
      <c r="AO11" s="11"/>
      <c r="AP11" s="11"/>
      <c r="AQ11" s="12"/>
      <c r="BE11" s="158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58"/>
      <c r="BS12" s="6" t="s">
        <v>19</v>
      </c>
    </row>
    <row r="13" spans="2:71" s="2" customFormat="1" ht="15" customHeight="1">
      <c r="B13" s="10"/>
      <c r="C13" s="11"/>
      <c r="D13" s="18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29</v>
      </c>
      <c r="AL13" s="11"/>
      <c r="AM13" s="11"/>
      <c r="AN13" s="19" t="s">
        <v>32</v>
      </c>
      <c r="AO13" s="11"/>
      <c r="AP13" s="11"/>
      <c r="AQ13" s="12"/>
      <c r="BE13" s="158"/>
      <c r="BS13" s="6" t="s">
        <v>19</v>
      </c>
    </row>
    <row r="14" spans="2:71" s="2" customFormat="1" ht="15.75" customHeight="1">
      <c r="B14" s="10"/>
      <c r="C14" s="11"/>
      <c r="D14" s="11"/>
      <c r="E14" s="166" t="s">
        <v>32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8" t="s">
        <v>30</v>
      </c>
      <c r="AL14" s="11"/>
      <c r="AM14" s="11"/>
      <c r="AN14" s="19" t="s">
        <v>32</v>
      </c>
      <c r="AO14" s="11"/>
      <c r="AP14" s="11"/>
      <c r="AQ14" s="12"/>
      <c r="BE14" s="158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58"/>
      <c r="BS15" s="6" t="s">
        <v>4</v>
      </c>
    </row>
    <row r="16" spans="2:71" s="2" customFormat="1" ht="15" customHeight="1">
      <c r="B16" s="10"/>
      <c r="C16" s="11"/>
      <c r="D16" s="18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29</v>
      </c>
      <c r="AL16" s="11"/>
      <c r="AM16" s="11"/>
      <c r="AN16" s="16"/>
      <c r="AO16" s="11"/>
      <c r="AP16" s="11"/>
      <c r="AQ16" s="12"/>
      <c r="BE16" s="158"/>
      <c r="BS16" s="6" t="s">
        <v>4</v>
      </c>
    </row>
    <row r="17" spans="2:71" s="2" customFormat="1" ht="19.5" customHeight="1">
      <c r="B17" s="10"/>
      <c r="C17" s="11"/>
      <c r="D17" s="11"/>
      <c r="E17" s="16" t="s">
        <v>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30</v>
      </c>
      <c r="AL17" s="11"/>
      <c r="AM17" s="11"/>
      <c r="AN17" s="16"/>
      <c r="AO17" s="11"/>
      <c r="AP17" s="11"/>
      <c r="AQ17" s="12"/>
      <c r="BE17" s="158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58"/>
      <c r="BS18" s="6" t="s">
        <v>7</v>
      </c>
    </row>
    <row r="19" spans="2:71" s="2" customFormat="1" ht="15" customHeight="1">
      <c r="B19" s="10"/>
      <c r="C19" s="11"/>
      <c r="D19" s="18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29</v>
      </c>
      <c r="AL19" s="11"/>
      <c r="AM19" s="11"/>
      <c r="AN19" s="16"/>
      <c r="AO19" s="11"/>
      <c r="AP19" s="11"/>
      <c r="AQ19" s="12"/>
      <c r="BE19" s="158"/>
      <c r="BS19" s="6" t="s">
        <v>7</v>
      </c>
    </row>
    <row r="20" spans="2:57" s="2" customFormat="1" ht="15.75" customHeight="1">
      <c r="B20" s="10"/>
      <c r="C20" s="11"/>
      <c r="D20" s="11"/>
      <c r="E20" s="16" t="s">
        <v>24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30</v>
      </c>
      <c r="AL20" s="11"/>
      <c r="AM20" s="11"/>
      <c r="AN20" s="16"/>
      <c r="AO20" s="11"/>
      <c r="AP20" s="11"/>
      <c r="AQ20" s="12"/>
      <c r="BE20" s="158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58"/>
    </row>
    <row r="22" spans="2:57" s="2" customFormat="1" ht="15.75" customHeight="1">
      <c r="B22" s="10"/>
      <c r="C22" s="11"/>
      <c r="D22" s="18" t="s">
        <v>36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58"/>
    </row>
    <row r="23" spans="2:57" s="2" customFormat="1" ht="15.75" customHeight="1">
      <c r="B23" s="10"/>
      <c r="C23" s="11"/>
      <c r="D23" s="11"/>
      <c r="E23" s="167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1"/>
      <c r="AP23" s="11"/>
      <c r="AQ23" s="12"/>
      <c r="BE23" s="158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58"/>
    </row>
    <row r="25" spans="2:57" s="2" customFormat="1" ht="7.5" customHeight="1">
      <c r="B25" s="10"/>
      <c r="C25" s="1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1"/>
      <c r="AQ25" s="12"/>
      <c r="BE25" s="158"/>
    </row>
    <row r="26" spans="2:57" s="2" customFormat="1" ht="15" customHeight="1">
      <c r="B26" s="10"/>
      <c r="C26" s="11"/>
      <c r="D26" s="21" t="s">
        <v>37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68">
        <f>ROUND($AG$87,2)</f>
        <v>0</v>
      </c>
      <c r="AL26" s="160"/>
      <c r="AM26" s="160"/>
      <c r="AN26" s="160"/>
      <c r="AO26" s="160"/>
      <c r="AP26" s="11"/>
      <c r="AQ26" s="12"/>
      <c r="BE26" s="158"/>
    </row>
    <row r="27" spans="2:57" s="2" customFormat="1" ht="15" customHeight="1">
      <c r="B27" s="10"/>
      <c r="C27" s="11"/>
      <c r="D27" s="21" t="s">
        <v>38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68">
        <f>ROUND($AG$90,2)</f>
        <v>0</v>
      </c>
      <c r="AL27" s="160"/>
      <c r="AM27" s="160"/>
      <c r="AN27" s="160"/>
      <c r="AO27" s="160"/>
      <c r="AP27" s="11"/>
      <c r="AQ27" s="12"/>
      <c r="BE27" s="158"/>
    </row>
    <row r="28" spans="2:57" s="6" customFormat="1" ht="7.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4"/>
      <c r="BE28" s="162"/>
    </row>
    <row r="29" spans="2:57" s="6" customFormat="1" ht="27" customHeight="1">
      <c r="B29" s="22"/>
      <c r="C29" s="23"/>
      <c r="D29" s="25" t="s">
        <v>39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169">
        <f>ROUND($AK$26+$AK$27,2)</f>
        <v>0</v>
      </c>
      <c r="AL29" s="170"/>
      <c r="AM29" s="170"/>
      <c r="AN29" s="170"/>
      <c r="AO29" s="170"/>
      <c r="AP29" s="23"/>
      <c r="AQ29" s="24"/>
      <c r="BE29" s="162"/>
    </row>
    <row r="30" spans="2:57" s="6" customFormat="1" ht="7.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4"/>
      <c r="BE30" s="162"/>
    </row>
    <row r="31" spans="2:57" s="6" customFormat="1" ht="15" customHeight="1">
      <c r="B31" s="27"/>
      <c r="C31" s="28"/>
      <c r="D31" s="28" t="s">
        <v>40</v>
      </c>
      <c r="E31" s="28"/>
      <c r="F31" s="28" t="s">
        <v>41</v>
      </c>
      <c r="G31" s="28"/>
      <c r="H31" s="28"/>
      <c r="I31" s="28"/>
      <c r="J31" s="28"/>
      <c r="K31" s="28"/>
      <c r="L31" s="173">
        <v>0.21</v>
      </c>
      <c r="M31" s="172"/>
      <c r="N31" s="172"/>
      <c r="O31" s="172"/>
      <c r="P31" s="28"/>
      <c r="Q31" s="28"/>
      <c r="R31" s="28"/>
      <c r="S31" s="28"/>
      <c r="T31" s="29" t="s">
        <v>42</v>
      </c>
      <c r="U31" s="28"/>
      <c r="V31" s="28"/>
      <c r="W31" s="171">
        <f>ROUND($AZ$87+SUM($CD$91:$CD$95),2)</f>
        <v>0</v>
      </c>
      <c r="X31" s="172"/>
      <c r="Y31" s="172"/>
      <c r="Z31" s="172"/>
      <c r="AA31" s="172"/>
      <c r="AB31" s="172"/>
      <c r="AC31" s="172"/>
      <c r="AD31" s="172"/>
      <c r="AE31" s="172"/>
      <c r="AF31" s="28"/>
      <c r="AG31" s="28"/>
      <c r="AH31" s="28"/>
      <c r="AI31" s="28"/>
      <c r="AJ31" s="28"/>
      <c r="AK31" s="171">
        <f>ROUND($AV$87+SUM($BY$91:$BY$95),2)</f>
        <v>0</v>
      </c>
      <c r="AL31" s="172"/>
      <c r="AM31" s="172"/>
      <c r="AN31" s="172"/>
      <c r="AO31" s="172"/>
      <c r="AP31" s="28"/>
      <c r="AQ31" s="30"/>
      <c r="BE31" s="163"/>
    </row>
    <row r="32" spans="2:57" s="6" customFormat="1" ht="15" customHeight="1">
      <c r="B32" s="27"/>
      <c r="C32" s="28"/>
      <c r="D32" s="28"/>
      <c r="E32" s="28"/>
      <c r="F32" s="28" t="s">
        <v>43</v>
      </c>
      <c r="G32" s="28"/>
      <c r="H32" s="28"/>
      <c r="I32" s="28"/>
      <c r="J32" s="28"/>
      <c r="K32" s="28"/>
      <c r="L32" s="173">
        <v>0.15</v>
      </c>
      <c r="M32" s="172"/>
      <c r="N32" s="172"/>
      <c r="O32" s="172"/>
      <c r="P32" s="28"/>
      <c r="Q32" s="28"/>
      <c r="R32" s="28"/>
      <c r="S32" s="28"/>
      <c r="T32" s="29" t="s">
        <v>42</v>
      </c>
      <c r="U32" s="28"/>
      <c r="V32" s="28"/>
      <c r="W32" s="171">
        <f>ROUND($BA$87+SUM($CE$91:$CE$95),2)</f>
        <v>0</v>
      </c>
      <c r="X32" s="172"/>
      <c r="Y32" s="172"/>
      <c r="Z32" s="172"/>
      <c r="AA32" s="172"/>
      <c r="AB32" s="172"/>
      <c r="AC32" s="172"/>
      <c r="AD32" s="172"/>
      <c r="AE32" s="172"/>
      <c r="AF32" s="28"/>
      <c r="AG32" s="28"/>
      <c r="AH32" s="28"/>
      <c r="AI32" s="28"/>
      <c r="AJ32" s="28"/>
      <c r="AK32" s="171">
        <f>ROUND($AW$87+SUM($BZ$91:$BZ$95),2)</f>
        <v>0</v>
      </c>
      <c r="AL32" s="172"/>
      <c r="AM32" s="172"/>
      <c r="AN32" s="172"/>
      <c r="AO32" s="172"/>
      <c r="AP32" s="28"/>
      <c r="AQ32" s="30"/>
      <c r="BE32" s="163"/>
    </row>
    <row r="33" spans="2:57" s="6" customFormat="1" ht="15" customHeight="1" hidden="1">
      <c r="B33" s="27"/>
      <c r="C33" s="28"/>
      <c r="D33" s="28"/>
      <c r="E33" s="28"/>
      <c r="F33" s="28" t="s">
        <v>44</v>
      </c>
      <c r="G33" s="28"/>
      <c r="H33" s="28"/>
      <c r="I33" s="28"/>
      <c r="J33" s="28"/>
      <c r="K33" s="28"/>
      <c r="L33" s="173">
        <v>0.21</v>
      </c>
      <c r="M33" s="172"/>
      <c r="N33" s="172"/>
      <c r="O33" s="172"/>
      <c r="P33" s="28"/>
      <c r="Q33" s="28"/>
      <c r="R33" s="28"/>
      <c r="S33" s="28"/>
      <c r="T33" s="29" t="s">
        <v>42</v>
      </c>
      <c r="U33" s="28"/>
      <c r="V33" s="28"/>
      <c r="W33" s="171">
        <f>ROUND($BB$87+SUM($CF$91:$CF$95),2)</f>
        <v>0</v>
      </c>
      <c r="X33" s="172"/>
      <c r="Y33" s="172"/>
      <c r="Z33" s="172"/>
      <c r="AA33" s="172"/>
      <c r="AB33" s="172"/>
      <c r="AC33" s="172"/>
      <c r="AD33" s="172"/>
      <c r="AE33" s="172"/>
      <c r="AF33" s="28"/>
      <c r="AG33" s="28"/>
      <c r="AH33" s="28"/>
      <c r="AI33" s="28"/>
      <c r="AJ33" s="28"/>
      <c r="AK33" s="171">
        <v>0</v>
      </c>
      <c r="AL33" s="172"/>
      <c r="AM33" s="172"/>
      <c r="AN33" s="172"/>
      <c r="AO33" s="172"/>
      <c r="AP33" s="28"/>
      <c r="AQ33" s="30"/>
      <c r="BE33" s="163"/>
    </row>
    <row r="34" spans="2:57" s="6" customFormat="1" ht="15" customHeight="1" hidden="1">
      <c r="B34" s="27"/>
      <c r="C34" s="28"/>
      <c r="D34" s="28"/>
      <c r="E34" s="28"/>
      <c r="F34" s="28" t="s">
        <v>45</v>
      </c>
      <c r="G34" s="28"/>
      <c r="H34" s="28"/>
      <c r="I34" s="28"/>
      <c r="J34" s="28"/>
      <c r="K34" s="28"/>
      <c r="L34" s="173">
        <v>0.15</v>
      </c>
      <c r="M34" s="172"/>
      <c r="N34" s="172"/>
      <c r="O34" s="172"/>
      <c r="P34" s="28"/>
      <c r="Q34" s="28"/>
      <c r="R34" s="28"/>
      <c r="S34" s="28"/>
      <c r="T34" s="29" t="s">
        <v>42</v>
      </c>
      <c r="U34" s="28"/>
      <c r="V34" s="28"/>
      <c r="W34" s="171">
        <f>ROUND($BC$87+SUM($CG$91:$CG$95),2)</f>
        <v>0</v>
      </c>
      <c r="X34" s="172"/>
      <c r="Y34" s="172"/>
      <c r="Z34" s="172"/>
      <c r="AA34" s="172"/>
      <c r="AB34" s="172"/>
      <c r="AC34" s="172"/>
      <c r="AD34" s="172"/>
      <c r="AE34" s="172"/>
      <c r="AF34" s="28"/>
      <c r="AG34" s="28"/>
      <c r="AH34" s="28"/>
      <c r="AI34" s="28"/>
      <c r="AJ34" s="28"/>
      <c r="AK34" s="171">
        <v>0</v>
      </c>
      <c r="AL34" s="172"/>
      <c r="AM34" s="172"/>
      <c r="AN34" s="172"/>
      <c r="AO34" s="172"/>
      <c r="AP34" s="28"/>
      <c r="AQ34" s="30"/>
      <c r="BE34" s="163"/>
    </row>
    <row r="35" spans="2:43" s="6" customFormat="1" ht="15" customHeight="1" hidden="1">
      <c r="B35" s="27"/>
      <c r="C35" s="28"/>
      <c r="D35" s="28"/>
      <c r="E35" s="28"/>
      <c r="F35" s="28" t="s">
        <v>46</v>
      </c>
      <c r="G35" s="28"/>
      <c r="H35" s="28"/>
      <c r="I35" s="28"/>
      <c r="J35" s="28"/>
      <c r="K35" s="28"/>
      <c r="L35" s="173">
        <v>0</v>
      </c>
      <c r="M35" s="172"/>
      <c r="N35" s="172"/>
      <c r="O35" s="172"/>
      <c r="P35" s="28"/>
      <c r="Q35" s="28"/>
      <c r="R35" s="28"/>
      <c r="S35" s="28"/>
      <c r="T35" s="29" t="s">
        <v>42</v>
      </c>
      <c r="U35" s="28"/>
      <c r="V35" s="28"/>
      <c r="W35" s="171">
        <f>ROUND($BD$87+SUM($CH$91:$CH$95),2)</f>
        <v>0</v>
      </c>
      <c r="X35" s="172"/>
      <c r="Y35" s="172"/>
      <c r="Z35" s="172"/>
      <c r="AA35" s="172"/>
      <c r="AB35" s="172"/>
      <c r="AC35" s="172"/>
      <c r="AD35" s="172"/>
      <c r="AE35" s="172"/>
      <c r="AF35" s="28"/>
      <c r="AG35" s="28"/>
      <c r="AH35" s="28"/>
      <c r="AI35" s="28"/>
      <c r="AJ35" s="28"/>
      <c r="AK35" s="171">
        <v>0</v>
      </c>
      <c r="AL35" s="172"/>
      <c r="AM35" s="172"/>
      <c r="AN35" s="172"/>
      <c r="AO35" s="172"/>
      <c r="AP35" s="28"/>
      <c r="AQ35" s="30"/>
    </row>
    <row r="36" spans="2:43" s="6" customFormat="1" ht="7.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</row>
    <row r="37" spans="2:43" s="6" customFormat="1" ht="27" customHeight="1">
      <c r="B37" s="22"/>
      <c r="C37" s="31"/>
      <c r="D37" s="32" t="s">
        <v>47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48</v>
      </c>
      <c r="U37" s="33"/>
      <c r="V37" s="33"/>
      <c r="W37" s="33"/>
      <c r="X37" s="174" t="s">
        <v>49</v>
      </c>
      <c r="Y37" s="175"/>
      <c r="Z37" s="175"/>
      <c r="AA37" s="175"/>
      <c r="AB37" s="175"/>
      <c r="AC37" s="33"/>
      <c r="AD37" s="33"/>
      <c r="AE37" s="33"/>
      <c r="AF37" s="33"/>
      <c r="AG37" s="33"/>
      <c r="AH37" s="33"/>
      <c r="AI37" s="33"/>
      <c r="AJ37" s="33"/>
      <c r="AK37" s="176">
        <f>SUM($AK$29:$AK$35)</f>
        <v>0</v>
      </c>
      <c r="AL37" s="175"/>
      <c r="AM37" s="175"/>
      <c r="AN37" s="175"/>
      <c r="AO37" s="177"/>
      <c r="AP37" s="31"/>
      <c r="AQ37" s="24"/>
    </row>
    <row r="38" spans="2:43" s="6" customFormat="1" ht="1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4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2"/>
      <c r="C49" s="23"/>
      <c r="D49" s="35" t="s">
        <v>50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A49" s="23"/>
      <c r="AB49" s="23"/>
      <c r="AC49" s="35" t="s">
        <v>51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P49" s="23"/>
      <c r="AQ49" s="24"/>
    </row>
    <row r="50" spans="2:43" s="2" customFormat="1" ht="14.25" customHeight="1">
      <c r="B50" s="10"/>
      <c r="C50" s="11"/>
      <c r="D50" s="3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39"/>
      <c r="AA50" s="11"/>
      <c r="AB50" s="11"/>
      <c r="AC50" s="38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9"/>
      <c r="AP50" s="11"/>
      <c r="AQ50" s="12"/>
    </row>
    <row r="51" spans="2:43" s="2" customFormat="1" ht="14.25" customHeight="1">
      <c r="B51" s="10"/>
      <c r="C51" s="11"/>
      <c r="D51" s="3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39"/>
      <c r="AA51" s="11"/>
      <c r="AB51" s="11"/>
      <c r="AC51" s="38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9"/>
      <c r="AP51" s="11"/>
      <c r="AQ51" s="12"/>
    </row>
    <row r="52" spans="2:43" s="2" customFormat="1" ht="14.25" customHeight="1">
      <c r="B52" s="10"/>
      <c r="C52" s="11"/>
      <c r="D52" s="3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39"/>
      <c r="AA52" s="11"/>
      <c r="AB52" s="11"/>
      <c r="AC52" s="38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9"/>
      <c r="AP52" s="11"/>
      <c r="AQ52" s="12"/>
    </row>
    <row r="53" spans="2:43" s="2" customFormat="1" ht="14.25" customHeight="1">
      <c r="B53" s="10"/>
      <c r="C53" s="11"/>
      <c r="D53" s="3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39"/>
      <c r="AA53" s="11"/>
      <c r="AB53" s="11"/>
      <c r="AC53" s="38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9"/>
      <c r="AP53" s="11"/>
      <c r="AQ53" s="12"/>
    </row>
    <row r="54" spans="2:43" s="2" customFormat="1" ht="14.25" customHeight="1">
      <c r="B54" s="10"/>
      <c r="C54" s="11"/>
      <c r="D54" s="3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39"/>
      <c r="AA54" s="11"/>
      <c r="AB54" s="11"/>
      <c r="AC54" s="3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9"/>
      <c r="AP54" s="11"/>
      <c r="AQ54" s="12"/>
    </row>
    <row r="55" spans="2:43" s="2" customFormat="1" ht="14.25" customHeight="1">
      <c r="B55" s="10"/>
      <c r="C55" s="11"/>
      <c r="D55" s="3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39"/>
      <c r="AA55" s="11"/>
      <c r="AB55" s="11"/>
      <c r="AC55" s="3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9"/>
      <c r="AP55" s="11"/>
      <c r="AQ55" s="12"/>
    </row>
    <row r="56" spans="2:43" s="2" customFormat="1" ht="14.25" customHeight="1">
      <c r="B56" s="10"/>
      <c r="C56" s="11"/>
      <c r="D56" s="3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39"/>
      <c r="AA56" s="11"/>
      <c r="AB56" s="11"/>
      <c r="AC56" s="38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9"/>
      <c r="AP56" s="11"/>
      <c r="AQ56" s="12"/>
    </row>
    <row r="57" spans="2:43" s="2" customFormat="1" ht="14.25" customHeight="1">
      <c r="B57" s="10"/>
      <c r="C57" s="11"/>
      <c r="D57" s="3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39"/>
      <c r="AA57" s="11"/>
      <c r="AB57" s="11"/>
      <c r="AC57" s="38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9"/>
      <c r="AP57" s="11"/>
      <c r="AQ57" s="12"/>
    </row>
    <row r="58" spans="2:43" s="6" customFormat="1" ht="15.75" customHeight="1">
      <c r="B58" s="22"/>
      <c r="C58" s="23"/>
      <c r="D58" s="40" t="s">
        <v>52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53</v>
      </c>
      <c r="S58" s="41"/>
      <c r="T58" s="41"/>
      <c r="U58" s="41"/>
      <c r="V58" s="41"/>
      <c r="W58" s="41"/>
      <c r="X58" s="41"/>
      <c r="Y58" s="41"/>
      <c r="Z58" s="43"/>
      <c r="AA58" s="23"/>
      <c r="AB58" s="23"/>
      <c r="AC58" s="40" t="s">
        <v>52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53</v>
      </c>
      <c r="AN58" s="41"/>
      <c r="AO58" s="43"/>
      <c r="AP58" s="23"/>
      <c r="AQ58" s="24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2"/>
      <c r="C60" s="23"/>
      <c r="D60" s="35" t="s">
        <v>54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A60" s="23"/>
      <c r="AB60" s="23"/>
      <c r="AC60" s="35" t="s">
        <v>55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P60" s="23"/>
      <c r="AQ60" s="24"/>
    </row>
    <row r="61" spans="2:43" s="2" customFormat="1" ht="14.25" customHeight="1">
      <c r="B61" s="10"/>
      <c r="C61" s="11"/>
      <c r="D61" s="3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39"/>
      <c r="AA61" s="11"/>
      <c r="AB61" s="11"/>
      <c r="AC61" s="3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9"/>
      <c r="AP61" s="11"/>
      <c r="AQ61" s="12"/>
    </row>
    <row r="62" spans="2:43" s="2" customFormat="1" ht="14.25" customHeight="1">
      <c r="B62" s="10"/>
      <c r="C62" s="11"/>
      <c r="D62" s="3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39"/>
      <c r="AA62" s="11"/>
      <c r="AB62" s="11"/>
      <c r="AC62" s="3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9"/>
      <c r="AP62" s="11"/>
      <c r="AQ62" s="12"/>
    </row>
    <row r="63" spans="2:43" s="2" customFormat="1" ht="14.25" customHeight="1">
      <c r="B63" s="10"/>
      <c r="C63" s="11"/>
      <c r="D63" s="3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39"/>
      <c r="AA63" s="11"/>
      <c r="AB63" s="11"/>
      <c r="AC63" s="38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9"/>
      <c r="AP63" s="11"/>
      <c r="AQ63" s="12"/>
    </row>
    <row r="64" spans="2:43" s="2" customFormat="1" ht="14.25" customHeight="1">
      <c r="B64" s="10"/>
      <c r="C64" s="11"/>
      <c r="D64" s="3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39"/>
      <c r="AA64" s="11"/>
      <c r="AB64" s="11"/>
      <c r="AC64" s="38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9"/>
      <c r="AP64" s="11"/>
      <c r="AQ64" s="12"/>
    </row>
    <row r="65" spans="2:43" s="2" customFormat="1" ht="14.25" customHeight="1">
      <c r="B65" s="10"/>
      <c r="C65" s="11"/>
      <c r="D65" s="3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39"/>
      <c r="AA65" s="11"/>
      <c r="AB65" s="11"/>
      <c r="AC65" s="38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9"/>
      <c r="AP65" s="11"/>
      <c r="AQ65" s="12"/>
    </row>
    <row r="66" spans="2:43" s="2" customFormat="1" ht="14.25" customHeight="1">
      <c r="B66" s="10"/>
      <c r="C66" s="11"/>
      <c r="D66" s="3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39"/>
      <c r="AA66" s="11"/>
      <c r="AB66" s="11"/>
      <c r="AC66" s="38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9"/>
      <c r="AP66" s="11"/>
      <c r="AQ66" s="12"/>
    </row>
    <row r="67" spans="2:43" s="2" customFormat="1" ht="14.25" customHeight="1">
      <c r="B67" s="10"/>
      <c r="C67" s="11"/>
      <c r="D67" s="3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39"/>
      <c r="AA67" s="11"/>
      <c r="AB67" s="11"/>
      <c r="AC67" s="38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9"/>
      <c r="AP67" s="11"/>
      <c r="AQ67" s="12"/>
    </row>
    <row r="68" spans="2:43" s="2" customFormat="1" ht="14.25" customHeight="1">
      <c r="B68" s="10"/>
      <c r="C68" s="11"/>
      <c r="D68" s="3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39"/>
      <c r="AA68" s="11"/>
      <c r="AB68" s="11"/>
      <c r="AC68" s="38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9"/>
      <c r="AP68" s="11"/>
      <c r="AQ68" s="12"/>
    </row>
    <row r="69" spans="2:43" s="6" customFormat="1" ht="15.75" customHeight="1">
      <c r="B69" s="22"/>
      <c r="C69" s="23"/>
      <c r="D69" s="40" t="s">
        <v>52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53</v>
      </c>
      <c r="S69" s="41"/>
      <c r="T69" s="41"/>
      <c r="U69" s="41"/>
      <c r="V69" s="41"/>
      <c r="W69" s="41"/>
      <c r="X69" s="41"/>
      <c r="Y69" s="41"/>
      <c r="Z69" s="43"/>
      <c r="AA69" s="23"/>
      <c r="AB69" s="23"/>
      <c r="AC69" s="40" t="s">
        <v>52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53</v>
      </c>
      <c r="AN69" s="41"/>
      <c r="AO69" s="43"/>
      <c r="AP69" s="23"/>
      <c r="AQ69" s="24"/>
    </row>
    <row r="70" spans="2:43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4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59" t="s">
        <v>56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24"/>
    </row>
    <row r="77" spans="2:43" s="50" customFormat="1" ht="15" customHeight="1">
      <c r="B77" s="51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3026/08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2"/>
    </row>
    <row r="78" spans="2:43" s="53" customFormat="1" ht="37.5" customHeight="1">
      <c r="B78" s="54"/>
      <c r="C78" s="55" t="s">
        <v>17</v>
      </c>
      <c r="D78" s="55"/>
      <c r="E78" s="55"/>
      <c r="F78" s="55"/>
      <c r="G78" s="55"/>
      <c r="H78" s="55"/>
      <c r="I78" s="55"/>
      <c r="J78" s="55"/>
      <c r="K78" s="55"/>
      <c r="L78" s="181" t="str">
        <f>$K$6</f>
        <v>II/125 a III/12550 Křižovatka u obchvatu Kolína - VO</v>
      </c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55"/>
      <c r="AQ78" s="56"/>
    </row>
    <row r="79" spans="2:43" s="6" customFormat="1" ht="7.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4"/>
    </row>
    <row r="80" spans="2:43" s="6" customFormat="1" ht="15.75" customHeight="1">
      <c r="B80" s="22"/>
      <c r="C80" s="18" t="s">
        <v>23</v>
      </c>
      <c r="D80" s="23"/>
      <c r="E80" s="23"/>
      <c r="F80" s="23"/>
      <c r="G80" s="23"/>
      <c r="H80" s="23"/>
      <c r="I80" s="23"/>
      <c r="J80" s="23"/>
      <c r="K80" s="23"/>
      <c r="L80" s="57" t="str">
        <f>IF($K$8="","",$K$8)</f>
        <v> 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18" t="s">
        <v>25</v>
      </c>
      <c r="AJ80" s="23"/>
      <c r="AK80" s="23"/>
      <c r="AL80" s="23"/>
      <c r="AM80" s="58">
        <f>IF($AN$8="","",$AN$8)</f>
        <v>42101</v>
      </c>
      <c r="AN80" s="23"/>
      <c r="AO80" s="23"/>
      <c r="AP80" s="23"/>
      <c r="AQ80" s="24"/>
    </row>
    <row r="81" spans="2:43" s="6" customFormat="1" ht="7.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4"/>
    </row>
    <row r="82" spans="2:56" s="6" customFormat="1" ht="18.75" customHeight="1">
      <c r="B82" s="22"/>
      <c r="C82" s="18" t="s">
        <v>28</v>
      </c>
      <c r="D82" s="23"/>
      <c r="E82" s="23"/>
      <c r="F82" s="23"/>
      <c r="G82" s="23"/>
      <c r="H82" s="23"/>
      <c r="I82" s="23"/>
      <c r="J82" s="23"/>
      <c r="K82" s="23"/>
      <c r="L82" s="16" t="str">
        <f>IF($E$11="","",$E$11)</f>
        <v> 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18" t="s">
        <v>33</v>
      </c>
      <c r="AJ82" s="23"/>
      <c r="AK82" s="23"/>
      <c r="AL82" s="23"/>
      <c r="AM82" s="164" t="str">
        <f>IF($E$17="","",$E$17)</f>
        <v> </v>
      </c>
      <c r="AN82" s="180"/>
      <c r="AO82" s="180"/>
      <c r="AP82" s="180"/>
      <c r="AQ82" s="24"/>
      <c r="AS82" s="195" t="s">
        <v>57</v>
      </c>
      <c r="AT82" s="196"/>
      <c r="AU82" s="59"/>
      <c r="AV82" s="59"/>
      <c r="AW82" s="59"/>
      <c r="AX82" s="59"/>
      <c r="AY82" s="59"/>
      <c r="AZ82" s="59"/>
      <c r="BA82" s="59"/>
      <c r="BB82" s="59"/>
      <c r="BC82" s="59"/>
      <c r="BD82" s="60"/>
    </row>
    <row r="83" spans="2:56" s="6" customFormat="1" ht="15.75" customHeight="1">
      <c r="B83" s="22"/>
      <c r="C83" s="18" t="s">
        <v>31</v>
      </c>
      <c r="D83" s="23"/>
      <c r="E83" s="23"/>
      <c r="F83" s="23"/>
      <c r="G83" s="23"/>
      <c r="H83" s="23"/>
      <c r="I83" s="23"/>
      <c r="J83" s="23"/>
      <c r="K83" s="23"/>
      <c r="L83" s="16">
        <f>IF($E$14="Vyplň údaj","",$E$14)</f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18" t="s">
        <v>35</v>
      </c>
      <c r="AJ83" s="23"/>
      <c r="AK83" s="23"/>
      <c r="AL83" s="23"/>
      <c r="AM83" s="164" t="str">
        <f>IF($E$20="","",$E$20)</f>
        <v> </v>
      </c>
      <c r="AN83" s="180"/>
      <c r="AO83" s="180"/>
      <c r="AP83" s="180"/>
      <c r="AQ83" s="24"/>
      <c r="AS83" s="197"/>
      <c r="AT83" s="162"/>
      <c r="BD83" s="61"/>
    </row>
    <row r="84" spans="2:56" s="6" customFormat="1" ht="12" customHeight="1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4"/>
      <c r="AS84" s="198"/>
      <c r="AT84" s="180"/>
      <c r="AU84" s="23"/>
      <c r="AV84" s="23"/>
      <c r="AW84" s="23"/>
      <c r="AX84" s="23"/>
      <c r="AY84" s="23"/>
      <c r="AZ84" s="23"/>
      <c r="BA84" s="23"/>
      <c r="BB84" s="23"/>
      <c r="BC84" s="23"/>
      <c r="BD84" s="63"/>
    </row>
    <row r="85" spans="2:57" s="6" customFormat="1" ht="30" customHeight="1">
      <c r="B85" s="22"/>
      <c r="C85" s="178" t="s">
        <v>58</v>
      </c>
      <c r="D85" s="175"/>
      <c r="E85" s="175"/>
      <c r="F85" s="175"/>
      <c r="G85" s="175"/>
      <c r="H85" s="33"/>
      <c r="I85" s="179" t="s">
        <v>59</v>
      </c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9" t="s">
        <v>60</v>
      </c>
      <c r="AH85" s="175"/>
      <c r="AI85" s="175"/>
      <c r="AJ85" s="175"/>
      <c r="AK85" s="175"/>
      <c r="AL85" s="175"/>
      <c r="AM85" s="175"/>
      <c r="AN85" s="179" t="s">
        <v>61</v>
      </c>
      <c r="AO85" s="175"/>
      <c r="AP85" s="177"/>
      <c r="AQ85" s="24"/>
      <c r="AS85" s="64" t="s">
        <v>62</v>
      </c>
      <c r="AT85" s="65" t="s">
        <v>63</v>
      </c>
      <c r="AU85" s="65" t="s">
        <v>64</v>
      </c>
      <c r="AV85" s="65" t="s">
        <v>65</v>
      </c>
      <c r="AW85" s="65" t="s">
        <v>66</v>
      </c>
      <c r="AX85" s="65" t="s">
        <v>67</v>
      </c>
      <c r="AY85" s="65" t="s">
        <v>68</v>
      </c>
      <c r="AZ85" s="65" t="s">
        <v>69</v>
      </c>
      <c r="BA85" s="65" t="s">
        <v>70</v>
      </c>
      <c r="BB85" s="65" t="s">
        <v>71</v>
      </c>
      <c r="BC85" s="65" t="s">
        <v>72</v>
      </c>
      <c r="BD85" s="66" t="s">
        <v>73</v>
      </c>
      <c r="BE85" s="67"/>
    </row>
    <row r="86" spans="2:56" s="6" customFormat="1" ht="12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4"/>
      <c r="AS86" s="68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3" customFormat="1" ht="33" customHeight="1">
      <c r="B87" s="54"/>
      <c r="C87" s="69" t="s">
        <v>74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193">
        <f>ROUND($AG$88,2)</f>
        <v>0</v>
      </c>
      <c r="AH87" s="194"/>
      <c r="AI87" s="194"/>
      <c r="AJ87" s="194"/>
      <c r="AK87" s="194"/>
      <c r="AL87" s="194"/>
      <c r="AM87" s="194"/>
      <c r="AN87" s="193">
        <f>SUM($AG$87,$AT$87)</f>
        <v>0</v>
      </c>
      <c r="AO87" s="194"/>
      <c r="AP87" s="194"/>
      <c r="AQ87" s="56"/>
      <c r="AS87" s="70">
        <f>ROUND($AS$88,2)</f>
        <v>0</v>
      </c>
      <c r="AT87" s="71">
        <f>ROUND(SUM($AV$87:$AW$87),2)</f>
        <v>0</v>
      </c>
      <c r="AU87" s="72">
        <f>ROUND($AU$88,5)</f>
        <v>0</v>
      </c>
      <c r="AV87" s="71">
        <f>ROUND($AZ$87*$L$31,2)</f>
        <v>0</v>
      </c>
      <c r="AW87" s="71">
        <f>ROUND($BA$87*$L$32,2)</f>
        <v>0</v>
      </c>
      <c r="AX87" s="71">
        <f>ROUND($BB$87*$L$31,2)</f>
        <v>0</v>
      </c>
      <c r="AY87" s="71">
        <f>ROUND($BC$87*$L$32,2)</f>
        <v>0</v>
      </c>
      <c r="AZ87" s="71">
        <f>ROUND($AZ$88,2)</f>
        <v>0</v>
      </c>
      <c r="BA87" s="71">
        <f>ROUND($BA$88,2)</f>
        <v>0</v>
      </c>
      <c r="BB87" s="71">
        <f>ROUND($BB$88,2)</f>
        <v>0</v>
      </c>
      <c r="BC87" s="71">
        <f>ROUND($BC$88,2)</f>
        <v>0</v>
      </c>
      <c r="BD87" s="73">
        <f>ROUND($BD$88,2)</f>
        <v>0</v>
      </c>
      <c r="BS87" s="53" t="s">
        <v>75</v>
      </c>
      <c r="BT87" s="53" t="s">
        <v>76</v>
      </c>
      <c r="BV87" s="53" t="s">
        <v>77</v>
      </c>
      <c r="BW87" s="53" t="s">
        <v>78</v>
      </c>
      <c r="BX87" s="53" t="s">
        <v>79</v>
      </c>
    </row>
    <row r="88" spans="1:76" s="74" customFormat="1" ht="28.5" customHeight="1">
      <c r="A88" s="150" t="s">
        <v>367</v>
      </c>
      <c r="B88" s="75"/>
      <c r="C88" s="76"/>
      <c r="D88" s="188" t="s">
        <v>15</v>
      </c>
      <c r="E88" s="189"/>
      <c r="F88" s="189"/>
      <c r="G88" s="189"/>
      <c r="H88" s="189"/>
      <c r="I88" s="76"/>
      <c r="J88" s="188" t="s">
        <v>18</v>
      </c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6">
        <f>Rozpočet!$M$29</f>
        <v>0</v>
      </c>
      <c r="AH88" s="187"/>
      <c r="AI88" s="187"/>
      <c r="AJ88" s="187"/>
      <c r="AK88" s="187"/>
      <c r="AL88" s="187"/>
      <c r="AM88" s="187"/>
      <c r="AN88" s="186">
        <f>SUM($AG$88,$AT$88)</f>
        <v>0</v>
      </c>
      <c r="AO88" s="187"/>
      <c r="AP88" s="187"/>
      <c r="AQ88" s="77"/>
      <c r="AS88" s="78">
        <f>Rozpočet!$M$27</f>
        <v>0</v>
      </c>
      <c r="AT88" s="79">
        <f>ROUND(SUM($AV$88:$AW$88),2)</f>
        <v>0</v>
      </c>
      <c r="AU88" s="80">
        <f>Rozpočet!$W$123</f>
        <v>0</v>
      </c>
      <c r="AV88" s="79">
        <f>Rozpočet!$M$31</f>
        <v>0</v>
      </c>
      <c r="AW88" s="79">
        <f>Rozpočet!$M$32</f>
        <v>0</v>
      </c>
      <c r="AX88" s="79">
        <f>Rozpočet!$M$33</f>
        <v>0</v>
      </c>
      <c r="AY88" s="79">
        <f>Rozpočet!$M$34</f>
        <v>0</v>
      </c>
      <c r="AZ88" s="79">
        <f>Rozpočet!$H$31</f>
        <v>0</v>
      </c>
      <c r="BA88" s="79">
        <f>Rozpočet!$H$32</f>
        <v>0</v>
      </c>
      <c r="BB88" s="79">
        <f>Rozpočet!$H$33</f>
        <v>0</v>
      </c>
      <c r="BC88" s="79">
        <f>Rozpočet!$H$34</f>
        <v>0</v>
      </c>
      <c r="BD88" s="81">
        <f>Rozpočet!$H$35</f>
        <v>0</v>
      </c>
      <c r="BT88" s="74" t="s">
        <v>22</v>
      </c>
      <c r="BU88" s="74" t="s">
        <v>80</v>
      </c>
      <c r="BV88" s="74" t="s">
        <v>77</v>
      </c>
      <c r="BW88" s="74" t="s">
        <v>78</v>
      </c>
      <c r="BX88" s="74" t="s">
        <v>79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2"/>
      <c r="C90" s="69" t="s">
        <v>81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193">
        <f>ROUND(SUM($AG$91:$AG$94),2)</f>
        <v>0</v>
      </c>
      <c r="AH90" s="180"/>
      <c r="AI90" s="180"/>
      <c r="AJ90" s="180"/>
      <c r="AK90" s="180"/>
      <c r="AL90" s="180"/>
      <c r="AM90" s="180"/>
      <c r="AN90" s="193">
        <f>ROUND(SUM($AN$91:$AN$94),2)</f>
        <v>0</v>
      </c>
      <c r="AO90" s="180"/>
      <c r="AP90" s="180"/>
      <c r="AQ90" s="24"/>
      <c r="AS90" s="64" t="s">
        <v>82</v>
      </c>
      <c r="AT90" s="65" t="s">
        <v>83</v>
      </c>
      <c r="AU90" s="65" t="s">
        <v>40</v>
      </c>
      <c r="AV90" s="66" t="s">
        <v>63</v>
      </c>
      <c r="AW90" s="67"/>
    </row>
    <row r="91" spans="2:89" s="6" customFormat="1" ht="21" customHeight="1">
      <c r="B91" s="22"/>
      <c r="C91" s="23"/>
      <c r="D91" s="82" t="s">
        <v>84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184">
        <f>ROUND($AG$87*$AS$91,2)</f>
        <v>0</v>
      </c>
      <c r="AH91" s="180"/>
      <c r="AI91" s="180"/>
      <c r="AJ91" s="180"/>
      <c r="AK91" s="180"/>
      <c r="AL91" s="180"/>
      <c r="AM91" s="180"/>
      <c r="AN91" s="185">
        <f>ROUND($AG$91+$AV$91,2)</f>
        <v>0</v>
      </c>
      <c r="AO91" s="180"/>
      <c r="AP91" s="180"/>
      <c r="AQ91" s="24"/>
      <c r="AS91" s="83">
        <v>0</v>
      </c>
      <c r="AT91" s="84" t="s">
        <v>85</v>
      </c>
      <c r="AU91" s="84" t="s">
        <v>41</v>
      </c>
      <c r="AV91" s="85">
        <f>ROUND(IF($AU$91="základní",$AG$91*$L$31,IF($AU$91="snížená",$AG$91*$L$32,0)),2)</f>
        <v>0</v>
      </c>
      <c r="BV91" s="6" t="s">
        <v>86</v>
      </c>
      <c r="BY91" s="86">
        <f>IF($AU$91="základní",$AV$91,0)</f>
        <v>0</v>
      </c>
      <c r="BZ91" s="86">
        <f>IF($AU$91="snížená",$AV$91,0)</f>
        <v>0</v>
      </c>
      <c r="CA91" s="86">
        <v>0</v>
      </c>
      <c r="CB91" s="86">
        <v>0</v>
      </c>
      <c r="CC91" s="86">
        <v>0</v>
      </c>
      <c r="CD91" s="86">
        <f>IF($AU$91="základní",$AG$91,0)</f>
        <v>0</v>
      </c>
      <c r="CE91" s="86">
        <f>IF($AU$91="snížená",$AG$91,0)</f>
        <v>0</v>
      </c>
      <c r="CF91" s="86">
        <f>IF($AU$91="zákl. přenesená",$AG$91,0)</f>
        <v>0</v>
      </c>
      <c r="CG91" s="86">
        <f>IF($AU$91="sníž. přenesená",$AG$91,0)</f>
        <v>0</v>
      </c>
      <c r="CH91" s="86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C92" s="23"/>
      <c r="D92" s="183" t="s">
        <v>87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23"/>
      <c r="AD92" s="23"/>
      <c r="AE92" s="23"/>
      <c r="AF92" s="23"/>
      <c r="AG92" s="184">
        <f>$AG$87*$AS$92</f>
        <v>0</v>
      </c>
      <c r="AH92" s="180"/>
      <c r="AI92" s="180"/>
      <c r="AJ92" s="180"/>
      <c r="AK92" s="180"/>
      <c r="AL92" s="180"/>
      <c r="AM92" s="180"/>
      <c r="AN92" s="185">
        <f>$AG$92+$AV$92</f>
        <v>0</v>
      </c>
      <c r="AO92" s="180"/>
      <c r="AP92" s="180"/>
      <c r="AQ92" s="24"/>
      <c r="AS92" s="87">
        <v>0</v>
      </c>
      <c r="AT92" s="88" t="s">
        <v>85</v>
      </c>
      <c r="AU92" s="88" t="s">
        <v>41</v>
      </c>
      <c r="AV92" s="89">
        <f>ROUND(IF($AU$92="nulová",0,IF(OR($AU$92="základní",$AU$92="zákl. přenesená"),$AG$92*$L$31,$AG$92*$L$32)),2)</f>
        <v>0</v>
      </c>
      <c r="BV92" s="6" t="s">
        <v>88</v>
      </c>
      <c r="BY92" s="86">
        <f>IF($AU$92="základní",$AV$92,0)</f>
        <v>0</v>
      </c>
      <c r="BZ92" s="86">
        <f>IF($AU$92="snížená",$AV$92,0)</f>
        <v>0</v>
      </c>
      <c r="CA92" s="86">
        <f>IF($AU$92="zákl. přenesená",$AV$92,0)</f>
        <v>0</v>
      </c>
      <c r="CB92" s="86">
        <f>IF($AU$92="sníž. přenesená",$AV$92,0)</f>
        <v>0</v>
      </c>
      <c r="CC92" s="86">
        <f>IF($AU$92="nulová",$AV$92,0)</f>
        <v>0</v>
      </c>
      <c r="CD92" s="86">
        <f>IF($AU$92="základní",$AG$92,0)</f>
        <v>0</v>
      </c>
      <c r="CE92" s="86">
        <f>IF($AU$92="snížená",$AG$92,0)</f>
        <v>0</v>
      </c>
      <c r="CF92" s="86">
        <f>IF($AU$92="zákl. přenesená",$AG$92,0)</f>
        <v>0</v>
      </c>
      <c r="CG92" s="86">
        <f>IF($AU$92="sníž. přenesená",$AG$92,0)</f>
        <v>0</v>
      </c>
      <c r="CH92" s="86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C93" s="23"/>
      <c r="D93" s="183" t="s">
        <v>87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23"/>
      <c r="AD93" s="23"/>
      <c r="AE93" s="23"/>
      <c r="AF93" s="23"/>
      <c r="AG93" s="184">
        <f>$AG$87*$AS$93</f>
        <v>0</v>
      </c>
      <c r="AH93" s="180"/>
      <c r="AI93" s="180"/>
      <c r="AJ93" s="180"/>
      <c r="AK93" s="180"/>
      <c r="AL93" s="180"/>
      <c r="AM93" s="180"/>
      <c r="AN93" s="185">
        <f>$AG$93+$AV$93</f>
        <v>0</v>
      </c>
      <c r="AO93" s="180"/>
      <c r="AP93" s="180"/>
      <c r="AQ93" s="24"/>
      <c r="AS93" s="87">
        <v>0</v>
      </c>
      <c r="AT93" s="88" t="s">
        <v>85</v>
      </c>
      <c r="AU93" s="88" t="s">
        <v>41</v>
      </c>
      <c r="AV93" s="89">
        <f>ROUND(IF($AU$93="nulová",0,IF(OR($AU$93="základní",$AU$93="zákl. přenesená"),$AG$93*$L$31,$AG$93*$L$32)),2)</f>
        <v>0</v>
      </c>
      <c r="BV93" s="6" t="s">
        <v>88</v>
      </c>
      <c r="BY93" s="86">
        <f>IF($AU$93="základní",$AV$93,0)</f>
        <v>0</v>
      </c>
      <c r="BZ93" s="86">
        <f>IF($AU$93="snížená",$AV$93,0)</f>
        <v>0</v>
      </c>
      <c r="CA93" s="86">
        <f>IF($AU$93="zákl. přenesená",$AV$93,0)</f>
        <v>0</v>
      </c>
      <c r="CB93" s="86">
        <f>IF($AU$93="sníž. přenesená",$AV$93,0)</f>
        <v>0</v>
      </c>
      <c r="CC93" s="86">
        <f>IF($AU$93="nulová",$AV$93,0)</f>
        <v>0</v>
      </c>
      <c r="CD93" s="86">
        <f>IF($AU$93="základní",$AG$93,0)</f>
        <v>0</v>
      </c>
      <c r="CE93" s="86">
        <f>IF($AU$93="snížená",$AG$93,0)</f>
        <v>0</v>
      </c>
      <c r="CF93" s="86">
        <f>IF($AU$93="zákl. přenesená",$AG$93,0)</f>
        <v>0</v>
      </c>
      <c r="CG93" s="86">
        <f>IF($AU$93="sníž. přenesená",$AG$93,0)</f>
        <v>0</v>
      </c>
      <c r="CH93" s="86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C94" s="23"/>
      <c r="D94" s="183" t="s">
        <v>87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23"/>
      <c r="AD94" s="23"/>
      <c r="AE94" s="23"/>
      <c r="AF94" s="23"/>
      <c r="AG94" s="184">
        <f>$AG$87*$AS$94</f>
        <v>0</v>
      </c>
      <c r="AH94" s="180"/>
      <c r="AI94" s="180"/>
      <c r="AJ94" s="180"/>
      <c r="AK94" s="180"/>
      <c r="AL94" s="180"/>
      <c r="AM94" s="180"/>
      <c r="AN94" s="185">
        <f>$AG$94+$AV$94</f>
        <v>0</v>
      </c>
      <c r="AO94" s="180"/>
      <c r="AP94" s="180"/>
      <c r="AQ94" s="24"/>
      <c r="AS94" s="90">
        <v>0</v>
      </c>
      <c r="AT94" s="91" t="s">
        <v>85</v>
      </c>
      <c r="AU94" s="91" t="s">
        <v>41</v>
      </c>
      <c r="AV94" s="92">
        <f>ROUND(IF($AU$94="nulová",0,IF(OR($AU$94="základní",$AU$94="zákl. přenesená"),$AG$94*$L$31,$AG$94*$L$32)),2)</f>
        <v>0</v>
      </c>
      <c r="BV94" s="6" t="s">
        <v>88</v>
      </c>
      <c r="BY94" s="86">
        <f>IF($AU$94="základní",$AV$94,0)</f>
        <v>0</v>
      </c>
      <c r="BZ94" s="86">
        <f>IF($AU$94="snížená",$AV$94,0)</f>
        <v>0</v>
      </c>
      <c r="CA94" s="86">
        <f>IF($AU$94="zákl. přenesená",$AV$94,0)</f>
        <v>0</v>
      </c>
      <c r="CB94" s="86">
        <f>IF($AU$94="sníž. přenesená",$AV$94,0)</f>
        <v>0</v>
      </c>
      <c r="CC94" s="86">
        <f>IF($AU$94="nulová",$AV$94,0)</f>
        <v>0</v>
      </c>
      <c r="CD94" s="86">
        <f>IF($AU$94="základní",$AG$94,0)</f>
        <v>0</v>
      </c>
      <c r="CE94" s="86">
        <f>IF($AU$94="snížená",$AG$94,0)</f>
        <v>0</v>
      </c>
      <c r="CF94" s="86">
        <f>IF($AU$94="zákl. přenesená",$AG$94,0)</f>
        <v>0</v>
      </c>
      <c r="CG94" s="86">
        <f>IF($AU$94="sníž. přenesená",$AG$94,0)</f>
        <v>0</v>
      </c>
      <c r="CH94" s="86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4"/>
    </row>
    <row r="96" spans="2:43" s="6" customFormat="1" ht="30.75" customHeight="1">
      <c r="B96" s="22"/>
      <c r="C96" s="93" t="s">
        <v>89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90">
        <f>ROUND($AG$87+$AG$90,2)</f>
        <v>0</v>
      </c>
      <c r="AH96" s="191"/>
      <c r="AI96" s="191"/>
      <c r="AJ96" s="191"/>
      <c r="AK96" s="191"/>
      <c r="AL96" s="191"/>
      <c r="AM96" s="191"/>
      <c r="AN96" s="190">
        <f>$AN$87+$AN$90</f>
        <v>0</v>
      </c>
      <c r="AO96" s="191"/>
      <c r="AP96" s="191"/>
      <c r="AQ96" s="24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AG87:AM87"/>
    <mergeCell ref="AN87:AP87"/>
    <mergeCell ref="AG90:AM90"/>
    <mergeCell ref="AN90:AP90"/>
    <mergeCell ref="AG91:AM91"/>
    <mergeCell ref="AN91:AP91"/>
    <mergeCell ref="AS82:AT84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3026_08 - II_125 a III_12...'!C2" tooltip="3026/08 - II/125 a III/12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V202"/>
  <sheetViews>
    <sheetView showGridLines="0" tabSelected="1" zoomScalePageLayoutView="0" workbookViewId="0" topLeftCell="A1">
      <pane ySplit="1" topLeftCell="A88" activePane="bottomLeft" state="frozen"/>
      <selection pane="topLeft" activeCell="A1" sqref="A1"/>
      <selection pane="bottomLeft" activeCell="O8" sqref="O8:P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5"/>
      <c r="B1" s="152"/>
      <c r="C1" s="152"/>
      <c r="D1" s="153" t="s">
        <v>1</v>
      </c>
      <c r="E1" s="152"/>
      <c r="F1" s="154" t="s">
        <v>368</v>
      </c>
      <c r="G1" s="154"/>
      <c r="H1" s="224" t="s">
        <v>369</v>
      </c>
      <c r="I1" s="224"/>
      <c r="J1" s="224"/>
      <c r="K1" s="224"/>
      <c r="L1" s="154" t="s">
        <v>370</v>
      </c>
      <c r="M1" s="152"/>
      <c r="N1" s="152"/>
      <c r="O1" s="153" t="s">
        <v>90</v>
      </c>
      <c r="P1" s="152"/>
      <c r="Q1" s="152"/>
      <c r="R1" s="152"/>
      <c r="S1" s="154" t="s">
        <v>371</v>
      </c>
      <c r="T1" s="154"/>
      <c r="U1" s="155"/>
      <c r="V1" s="15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2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91</v>
      </c>
    </row>
    <row r="4" spans="2:46" s="2" customFormat="1" ht="37.5" customHeight="1">
      <c r="B4" s="10"/>
      <c r="C4" s="159" t="s">
        <v>92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33.75" customHeight="1">
      <c r="B6" s="22"/>
      <c r="C6" s="23"/>
      <c r="D6" s="17" t="s">
        <v>17</v>
      </c>
      <c r="E6" s="23"/>
      <c r="F6" s="165" t="s">
        <v>18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23"/>
      <c r="R6" s="24"/>
    </row>
    <row r="7" spans="2:18" s="6" customFormat="1" ht="15" customHeight="1">
      <c r="B7" s="22"/>
      <c r="C7" s="23"/>
      <c r="D7" s="18" t="s">
        <v>20</v>
      </c>
      <c r="E7" s="23"/>
      <c r="F7" s="16"/>
      <c r="G7" s="23"/>
      <c r="H7" s="23"/>
      <c r="I7" s="23"/>
      <c r="J7" s="23"/>
      <c r="K7" s="23"/>
      <c r="L7" s="23"/>
      <c r="M7" s="18" t="s">
        <v>21</v>
      </c>
      <c r="N7" s="23"/>
      <c r="O7" s="16"/>
      <c r="P7" s="23"/>
      <c r="Q7" s="23"/>
      <c r="R7" s="24"/>
    </row>
    <row r="8" spans="2:18" s="6" customFormat="1" ht="15" customHeight="1">
      <c r="B8" s="22"/>
      <c r="C8" s="23"/>
      <c r="D8" s="18" t="s">
        <v>23</v>
      </c>
      <c r="E8" s="23"/>
      <c r="F8" s="16" t="s">
        <v>24</v>
      </c>
      <c r="G8" s="23"/>
      <c r="H8" s="23"/>
      <c r="I8" s="23"/>
      <c r="J8" s="23"/>
      <c r="K8" s="23"/>
      <c r="L8" s="23"/>
      <c r="M8" s="18" t="s">
        <v>25</v>
      </c>
      <c r="N8" s="23"/>
      <c r="O8" s="200">
        <f>'Rekapitulace stavby'!$AN$8</f>
        <v>42101</v>
      </c>
      <c r="P8" s="180"/>
      <c r="Q8" s="23"/>
      <c r="R8" s="24"/>
    </row>
    <row r="9" spans="2:18" s="6" customFormat="1" ht="12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2:18" s="6" customFormat="1" ht="15" customHeight="1">
      <c r="B10" s="22"/>
      <c r="C10" s="23"/>
      <c r="D10" s="18" t="s">
        <v>28</v>
      </c>
      <c r="E10" s="23"/>
      <c r="F10" s="23"/>
      <c r="G10" s="23"/>
      <c r="H10" s="23"/>
      <c r="I10" s="23"/>
      <c r="J10" s="23"/>
      <c r="K10" s="23"/>
      <c r="L10" s="23"/>
      <c r="M10" s="18" t="s">
        <v>29</v>
      </c>
      <c r="N10" s="23"/>
      <c r="O10" s="164">
        <f>IF('Rekapitulace stavby'!$AN$10="","",'Rekapitulace stavby'!$AN$10)</f>
      </c>
      <c r="P10" s="180"/>
      <c r="Q10" s="23"/>
      <c r="R10" s="24"/>
    </row>
    <row r="11" spans="2:18" s="6" customFormat="1" ht="18.75" customHeight="1">
      <c r="B11" s="22"/>
      <c r="C11" s="23"/>
      <c r="D11" s="23"/>
      <c r="E11" s="16" t="str">
        <f>IF('Rekapitulace stavby'!$E$11="","",'Rekapitulace stavby'!$E$11)</f>
        <v> </v>
      </c>
      <c r="F11" s="23"/>
      <c r="G11" s="23"/>
      <c r="H11" s="23"/>
      <c r="I11" s="23"/>
      <c r="J11" s="23"/>
      <c r="K11" s="23"/>
      <c r="L11" s="23"/>
      <c r="M11" s="18" t="s">
        <v>30</v>
      </c>
      <c r="N11" s="23"/>
      <c r="O11" s="164">
        <f>IF('Rekapitulace stavby'!$AN$11="","",'Rekapitulace stavby'!$AN$11)</f>
      </c>
      <c r="P11" s="180"/>
      <c r="Q11" s="23"/>
      <c r="R11" s="24"/>
    </row>
    <row r="12" spans="2:18" s="6" customFormat="1" ht="7.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2:18" s="6" customFormat="1" ht="15" customHeight="1">
      <c r="B13" s="22"/>
      <c r="C13" s="23"/>
      <c r="D13" s="18" t="s">
        <v>31</v>
      </c>
      <c r="E13" s="23"/>
      <c r="F13" s="23"/>
      <c r="G13" s="23"/>
      <c r="H13" s="23"/>
      <c r="I13" s="23"/>
      <c r="J13" s="23"/>
      <c r="K13" s="23"/>
      <c r="L13" s="23"/>
      <c r="M13" s="18" t="s">
        <v>29</v>
      </c>
      <c r="N13" s="23"/>
      <c r="O13" s="199" t="str">
        <f>IF('Rekapitulace stavby'!$AN$13="","",'Rekapitulace stavby'!$AN$13)</f>
        <v>Vyplň údaj</v>
      </c>
      <c r="P13" s="180"/>
      <c r="Q13" s="23"/>
      <c r="R13" s="24"/>
    </row>
    <row r="14" spans="2:18" s="6" customFormat="1" ht="18.75" customHeight="1">
      <c r="B14" s="22"/>
      <c r="C14" s="23"/>
      <c r="D14" s="23"/>
      <c r="E14" s="199" t="str">
        <f>IF('Rekapitulace stavby'!$E$14="","",'Rekapitulace stavby'!$E$14)</f>
        <v>Vyplň údaj</v>
      </c>
      <c r="F14" s="180"/>
      <c r="G14" s="180"/>
      <c r="H14" s="180"/>
      <c r="I14" s="180"/>
      <c r="J14" s="180"/>
      <c r="K14" s="180"/>
      <c r="L14" s="180"/>
      <c r="M14" s="18" t="s">
        <v>30</v>
      </c>
      <c r="N14" s="23"/>
      <c r="O14" s="199" t="str">
        <f>IF('Rekapitulace stavby'!$AN$14="","",'Rekapitulace stavby'!$AN$14)</f>
        <v>Vyplň údaj</v>
      </c>
      <c r="P14" s="180"/>
      <c r="Q14" s="23"/>
      <c r="R14" s="24"/>
    </row>
    <row r="15" spans="2:18" s="6" customFormat="1" ht="7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2:18" s="6" customFormat="1" ht="15" customHeight="1">
      <c r="B16" s="22"/>
      <c r="C16" s="23"/>
      <c r="D16" s="18" t="s">
        <v>33</v>
      </c>
      <c r="E16" s="23"/>
      <c r="F16" s="23"/>
      <c r="G16" s="23"/>
      <c r="H16" s="23"/>
      <c r="I16" s="23"/>
      <c r="J16" s="23"/>
      <c r="K16" s="23"/>
      <c r="L16" s="23"/>
      <c r="M16" s="18" t="s">
        <v>29</v>
      </c>
      <c r="N16" s="23"/>
      <c r="O16" s="164">
        <f>IF('Rekapitulace stavby'!$AN$16="","",'Rekapitulace stavby'!$AN$16)</f>
      </c>
      <c r="P16" s="180"/>
      <c r="Q16" s="23"/>
      <c r="R16" s="24"/>
    </row>
    <row r="17" spans="2:18" s="6" customFormat="1" ht="18.75" customHeight="1">
      <c r="B17" s="22"/>
      <c r="C17" s="23"/>
      <c r="D17" s="23"/>
      <c r="E17" s="16" t="str">
        <f>IF('Rekapitulace stavby'!$E$17="","",'Rekapitulace stavby'!$E$17)</f>
        <v> </v>
      </c>
      <c r="F17" s="23"/>
      <c r="G17" s="23"/>
      <c r="H17" s="23"/>
      <c r="I17" s="23"/>
      <c r="J17" s="23"/>
      <c r="K17" s="23"/>
      <c r="L17" s="23"/>
      <c r="M17" s="18" t="s">
        <v>30</v>
      </c>
      <c r="N17" s="23"/>
      <c r="O17" s="164">
        <f>IF('Rekapitulace stavby'!$AN$17="","",'Rekapitulace stavby'!$AN$17)</f>
      </c>
      <c r="P17" s="180"/>
      <c r="Q17" s="23"/>
      <c r="R17" s="24"/>
    </row>
    <row r="18" spans="2:18" s="6" customFormat="1" ht="7.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19" spans="2:18" s="6" customFormat="1" ht="15" customHeight="1">
      <c r="B19" s="22"/>
      <c r="C19" s="23"/>
      <c r="D19" s="18" t="s">
        <v>35</v>
      </c>
      <c r="E19" s="23"/>
      <c r="F19" s="23"/>
      <c r="G19" s="23"/>
      <c r="H19" s="23"/>
      <c r="I19" s="23"/>
      <c r="J19" s="23"/>
      <c r="K19" s="23"/>
      <c r="L19" s="23"/>
      <c r="M19" s="18" t="s">
        <v>29</v>
      </c>
      <c r="N19" s="23"/>
      <c r="O19" s="164">
        <f>IF('Rekapitulace stavby'!$AN$19="","",'Rekapitulace stavby'!$AN$19)</f>
      </c>
      <c r="P19" s="180"/>
      <c r="Q19" s="23"/>
      <c r="R19" s="24"/>
    </row>
    <row r="20" spans="2:18" s="6" customFormat="1" ht="18.75" customHeight="1">
      <c r="B20" s="22"/>
      <c r="C20" s="23"/>
      <c r="D20" s="23"/>
      <c r="E20" s="16" t="str">
        <f>IF('Rekapitulace stavby'!$E$20="","",'Rekapitulace stavby'!$E$20)</f>
        <v> </v>
      </c>
      <c r="F20" s="23"/>
      <c r="G20" s="23"/>
      <c r="H20" s="23"/>
      <c r="I20" s="23"/>
      <c r="J20" s="23"/>
      <c r="K20" s="23"/>
      <c r="L20" s="23"/>
      <c r="M20" s="18" t="s">
        <v>30</v>
      </c>
      <c r="N20" s="23"/>
      <c r="O20" s="164">
        <f>IF('Rekapitulace stavby'!$AN$20="","",'Rekapitulace stavby'!$AN$20)</f>
      </c>
      <c r="P20" s="180"/>
      <c r="Q20" s="23"/>
      <c r="R20" s="24"/>
    </row>
    <row r="21" spans="2:18" s="6" customFormat="1" ht="7.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2:18" s="6" customFormat="1" ht="15" customHeight="1">
      <c r="B22" s="22"/>
      <c r="C22" s="23"/>
      <c r="D22" s="18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94" customFormat="1" ht="15.75" customHeight="1">
      <c r="B23" s="95"/>
      <c r="C23" s="96"/>
      <c r="D23" s="96"/>
      <c r="E23" s="167"/>
      <c r="F23" s="202"/>
      <c r="G23" s="202"/>
      <c r="H23" s="202"/>
      <c r="I23" s="202"/>
      <c r="J23" s="202"/>
      <c r="K23" s="202"/>
      <c r="L23" s="202"/>
      <c r="M23" s="96"/>
      <c r="N23" s="96"/>
      <c r="O23" s="96"/>
      <c r="P23" s="96"/>
      <c r="Q23" s="96"/>
      <c r="R23" s="97"/>
    </row>
    <row r="24" spans="2:18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6" customFormat="1" ht="7.5" customHeight="1">
      <c r="B25" s="22"/>
      <c r="C25" s="2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23"/>
      <c r="R25" s="24"/>
    </row>
    <row r="26" spans="2:18" s="6" customFormat="1" ht="15" customHeight="1">
      <c r="B26" s="22"/>
      <c r="C26" s="23"/>
      <c r="D26" s="98" t="s">
        <v>93</v>
      </c>
      <c r="E26" s="23"/>
      <c r="F26" s="23"/>
      <c r="G26" s="23"/>
      <c r="H26" s="23"/>
      <c r="I26" s="23"/>
      <c r="J26" s="23"/>
      <c r="K26" s="23"/>
      <c r="L26" s="23"/>
      <c r="M26" s="168">
        <f>$N$87</f>
        <v>0</v>
      </c>
      <c r="N26" s="180"/>
      <c r="O26" s="180"/>
      <c r="P26" s="180"/>
      <c r="Q26" s="23"/>
      <c r="R26" s="24"/>
    </row>
    <row r="27" spans="2:18" s="6" customFormat="1" ht="15" customHeight="1">
      <c r="B27" s="22"/>
      <c r="C27" s="23"/>
      <c r="D27" s="21" t="s">
        <v>84</v>
      </c>
      <c r="E27" s="23"/>
      <c r="F27" s="23"/>
      <c r="G27" s="23"/>
      <c r="H27" s="23"/>
      <c r="I27" s="23"/>
      <c r="J27" s="23"/>
      <c r="K27" s="23"/>
      <c r="L27" s="23"/>
      <c r="M27" s="168">
        <f>$N$99</f>
        <v>0</v>
      </c>
      <c r="N27" s="180"/>
      <c r="O27" s="180"/>
      <c r="P27" s="180"/>
      <c r="Q27" s="23"/>
      <c r="R27" s="24"/>
    </row>
    <row r="28" spans="2:18" s="6" customFormat="1" ht="7.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2:18" s="6" customFormat="1" ht="26.25" customHeight="1">
      <c r="B29" s="22"/>
      <c r="C29" s="23"/>
      <c r="D29" s="99" t="s">
        <v>39</v>
      </c>
      <c r="E29" s="23"/>
      <c r="F29" s="23"/>
      <c r="G29" s="23"/>
      <c r="H29" s="23"/>
      <c r="I29" s="23"/>
      <c r="J29" s="23"/>
      <c r="K29" s="23"/>
      <c r="L29" s="23"/>
      <c r="M29" s="203">
        <f>ROUND($M$26+$M$27,2)</f>
        <v>0</v>
      </c>
      <c r="N29" s="180"/>
      <c r="O29" s="180"/>
      <c r="P29" s="180"/>
      <c r="Q29" s="23"/>
      <c r="R29" s="24"/>
    </row>
    <row r="30" spans="2:18" s="6" customFormat="1" ht="7.5" customHeight="1">
      <c r="B30" s="22"/>
      <c r="C30" s="2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3"/>
      <c r="R30" s="24"/>
    </row>
    <row r="31" spans="2:18" s="6" customFormat="1" ht="15" customHeight="1">
      <c r="B31" s="22"/>
      <c r="C31" s="23"/>
      <c r="D31" s="28" t="s">
        <v>40</v>
      </c>
      <c r="E31" s="28" t="s">
        <v>41</v>
      </c>
      <c r="F31" s="100">
        <v>0.21</v>
      </c>
      <c r="G31" s="101" t="s">
        <v>42</v>
      </c>
      <c r="H31" s="201">
        <f>(SUM($BE$99:$BE$106)+SUM($BE$123:$BE$200))</f>
        <v>0</v>
      </c>
      <c r="I31" s="180"/>
      <c r="J31" s="180"/>
      <c r="K31" s="23"/>
      <c r="L31" s="23"/>
      <c r="M31" s="201">
        <f>ROUND((SUM($BE$99:$BE$106)+SUM($BE$123:$BE$200)),2)*$F$31</f>
        <v>0</v>
      </c>
      <c r="N31" s="180"/>
      <c r="O31" s="180"/>
      <c r="P31" s="180"/>
      <c r="Q31" s="23"/>
      <c r="R31" s="24"/>
    </row>
    <row r="32" spans="2:18" s="6" customFormat="1" ht="15" customHeight="1">
      <c r="B32" s="22"/>
      <c r="C32" s="23"/>
      <c r="D32" s="23"/>
      <c r="E32" s="28" t="s">
        <v>43</v>
      </c>
      <c r="F32" s="100">
        <v>0.15</v>
      </c>
      <c r="G32" s="101" t="s">
        <v>42</v>
      </c>
      <c r="H32" s="201">
        <f>(SUM($BF$99:$BF$106)+SUM($BF$123:$BF$200))</f>
        <v>0</v>
      </c>
      <c r="I32" s="180"/>
      <c r="J32" s="180"/>
      <c r="K32" s="23"/>
      <c r="L32" s="23"/>
      <c r="M32" s="201">
        <f>ROUND((SUM($BF$99:$BF$106)+SUM($BF$123:$BF$200)),2)*$F$32</f>
        <v>0</v>
      </c>
      <c r="N32" s="180"/>
      <c r="O32" s="180"/>
      <c r="P32" s="180"/>
      <c r="Q32" s="23"/>
      <c r="R32" s="24"/>
    </row>
    <row r="33" spans="2:18" s="6" customFormat="1" ht="15" customHeight="1" hidden="1">
      <c r="B33" s="22"/>
      <c r="C33" s="23"/>
      <c r="D33" s="23"/>
      <c r="E33" s="28" t="s">
        <v>44</v>
      </c>
      <c r="F33" s="100">
        <v>0.21</v>
      </c>
      <c r="G33" s="101" t="s">
        <v>42</v>
      </c>
      <c r="H33" s="201">
        <f>(SUM($BG$99:$BG$106)+SUM($BG$123:$BG$200))</f>
        <v>0</v>
      </c>
      <c r="I33" s="180"/>
      <c r="J33" s="180"/>
      <c r="K33" s="23"/>
      <c r="L33" s="23"/>
      <c r="M33" s="201">
        <v>0</v>
      </c>
      <c r="N33" s="180"/>
      <c r="O33" s="180"/>
      <c r="P33" s="180"/>
      <c r="Q33" s="23"/>
      <c r="R33" s="24"/>
    </row>
    <row r="34" spans="2:18" s="6" customFormat="1" ht="15" customHeight="1" hidden="1">
      <c r="B34" s="22"/>
      <c r="C34" s="23"/>
      <c r="D34" s="23"/>
      <c r="E34" s="28" t="s">
        <v>45</v>
      </c>
      <c r="F34" s="100">
        <v>0.15</v>
      </c>
      <c r="G34" s="101" t="s">
        <v>42</v>
      </c>
      <c r="H34" s="201">
        <f>(SUM($BH$99:$BH$106)+SUM($BH$123:$BH$200))</f>
        <v>0</v>
      </c>
      <c r="I34" s="180"/>
      <c r="J34" s="180"/>
      <c r="K34" s="23"/>
      <c r="L34" s="23"/>
      <c r="M34" s="201">
        <v>0</v>
      </c>
      <c r="N34" s="180"/>
      <c r="O34" s="180"/>
      <c r="P34" s="180"/>
      <c r="Q34" s="23"/>
      <c r="R34" s="24"/>
    </row>
    <row r="35" spans="2:18" s="6" customFormat="1" ht="15" customHeight="1" hidden="1">
      <c r="B35" s="22"/>
      <c r="C35" s="23"/>
      <c r="D35" s="23"/>
      <c r="E35" s="28" t="s">
        <v>46</v>
      </c>
      <c r="F35" s="100">
        <v>0</v>
      </c>
      <c r="G35" s="101" t="s">
        <v>42</v>
      </c>
      <c r="H35" s="201">
        <f>(SUM($BI$99:$BI$106)+SUM($BI$123:$BI$200))</f>
        <v>0</v>
      </c>
      <c r="I35" s="180"/>
      <c r="J35" s="180"/>
      <c r="K35" s="23"/>
      <c r="L35" s="23"/>
      <c r="M35" s="201">
        <v>0</v>
      </c>
      <c r="N35" s="180"/>
      <c r="O35" s="180"/>
      <c r="P35" s="180"/>
      <c r="Q35" s="23"/>
      <c r="R35" s="24"/>
    </row>
    <row r="36" spans="2:18" s="6" customFormat="1" ht="7.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2:18" s="6" customFormat="1" ht="26.25" customHeight="1">
      <c r="B37" s="22"/>
      <c r="C37" s="31"/>
      <c r="D37" s="32" t="s">
        <v>47</v>
      </c>
      <c r="E37" s="33"/>
      <c r="F37" s="33"/>
      <c r="G37" s="102" t="s">
        <v>48</v>
      </c>
      <c r="H37" s="34" t="s">
        <v>49</v>
      </c>
      <c r="I37" s="33"/>
      <c r="J37" s="33"/>
      <c r="K37" s="33"/>
      <c r="L37" s="176">
        <f>SUM($M$29:$M$35)</f>
        <v>0</v>
      </c>
      <c r="M37" s="175"/>
      <c r="N37" s="175"/>
      <c r="O37" s="175"/>
      <c r="P37" s="177"/>
      <c r="Q37" s="31"/>
      <c r="R37" s="24"/>
    </row>
    <row r="38" spans="2:18" s="6" customFormat="1" ht="1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6" customFormat="1" ht="1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2"/>
      <c r="C50" s="23"/>
      <c r="D50" s="35" t="s">
        <v>50</v>
      </c>
      <c r="E50" s="36"/>
      <c r="F50" s="36"/>
      <c r="G50" s="36"/>
      <c r="H50" s="37"/>
      <c r="I50" s="23"/>
      <c r="J50" s="35" t="s">
        <v>51</v>
      </c>
      <c r="K50" s="36"/>
      <c r="L50" s="36"/>
      <c r="M50" s="36"/>
      <c r="N50" s="36"/>
      <c r="O50" s="36"/>
      <c r="P50" s="37"/>
      <c r="Q50" s="23"/>
      <c r="R50" s="24"/>
    </row>
    <row r="51" spans="2:18" s="2" customFormat="1" ht="14.25" customHeight="1">
      <c r="B51" s="10"/>
      <c r="C51" s="11"/>
      <c r="D51" s="38"/>
      <c r="E51" s="11"/>
      <c r="F51" s="11"/>
      <c r="G51" s="11"/>
      <c r="H51" s="39"/>
      <c r="I51" s="11"/>
      <c r="J51" s="38"/>
      <c r="K51" s="11"/>
      <c r="L51" s="11"/>
      <c r="M51" s="11"/>
      <c r="N51" s="11"/>
      <c r="O51" s="11"/>
      <c r="P51" s="39"/>
      <c r="Q51" s="11"/>
      <c r="R51" s="12"/>
    </row>
    <row r="52" spans="2:18" s="2" customFormat="1" ht="14.25" customHeight="1">
      <c r="B52" s="10"/>
      <c r="C52" s="11"/>
      <c r="D52" s="38"/>
      <c r="E52" s="11"/>
      <c r="F52" s="11"/>
      <c r="G52" s="11"/>
      <c r="H52" s="39"/>
      <c r="I52" s="11"/>
      <c r="J52" s="38"/>
      <c r="K52" s="11"/>
      <c r="L52" s="11"/>
      <c r="M52" s="11"/>
      <c r="N52" s="11"/>
      <c r="O52" s="11"/>
      <c r="P52" s="39"/>
      <c r="Q52" s="11"/>
      <c r="R52" s="12"/>
    </row>
    <row r="53" spans="2:18" s="2" customFormat="1" ht="14.25" customHeight="1">
      <c r="B53" s="10"/>
      <c r="C53" s="11"/>
      <c r="D53" s="38"/>
      <c r="E53" s="11"/>
      <c r="F53" s="11"/>
      <c r="G53" s="11"/>
      <c r="H53" s="39"/>
      <c r="I53" s="11"/>
      <c r="J53" s="38"/>
      <c r="K53" s="11"/>
      <c r="L53" s="11"/>
      <c r="M53" s="11"/>
      <c r="N53" s="11"/>
      <c r="O53" s="11"/>
      <c r="P53" s="39"/>
      <c r="Q53" s="11"/>
      <c r="R53" s="12"/>
    </row>
    <row r="54" spans="2:18" s="2" customFormat="1" ht="14.25" customHeight="1">
      <c r="B54" s="10"/>
      <c r="C54" s="11"/>
      <c r="D54" s="38"/>
      <c r="E54" s="11"/>
      <c r="F54" s="11"/>
      <c r="G54" s="11"/>
      <c r="H54" s="39"/>
      <c r="I54" s="11"/>
      <c r="J54" s="38"/>
      <c r="K54" s="11"/>
      <c r="L54" s="11"/>
      <c r="M54" s="11"/>
      <c r="N54" s="11"/>
      <c r="O54" s="11"/>
      <c r="P54" s="39"/>
      <c r="Q54" s="11"/>
      <c r="R54" s="12"/>
    </row>
    <row r="55" spans="2:18" s="2" customFormat="1" ht="14.25" customHeight="1">
      <c r="B55" s="10"/>
      <c r="C55" s="11"/>
      <c r="D55" s="38"/>
      <c r="E55" s="11"/>
      <c r="F55" s="11"/>
      <c r="G55" s="11"/>
      <c r="H55" s="39"/>
      <c r="I55" s="11"/>
      <c r="J55" s="38"/>
      <c r="K55" s="11"/>
      <c r="L55" s="11"/>
      <c r="M55" s="11"/>
      <c r="N55" s="11"/>
      <c r="O55" s="11"/>
      <c r="P55" s="39"/>
      <c r="Q55" s="11"/>
      <c r="R55" s="12"/>
    </row>
    <row r="56" spans="2:18" s="2" customFormat="1" ht="14.25" customHeight="1">
      <c r="B56" s="10"/>
      <c r="C56" s="11"/>
      <c r="D56" s="38"/>
      <c r="E56" s="11"/>
      <c r="F56" s="11"/>
      <c r="G56" s="11"/>
      <c r="H56" s="39"/>
      <c r="I56" s="11"/>
      <c r="J56" s="38"/>
      <c r="K56" s="11"/>
      <c r="L56" s="11"/>
      <c r="M56" s="11"/>
      <c r="N56" s="11"/>
      <c r="O56" s="11"/>
      <c r="P56" s="39"/>
      <c r="Q56" s="11"/>
      <c r="R56" s="12"/>
    </row>
    <row r="57" spans="2:18" s="2" customFormat="1" ht="14.25" customHeight="1">
      <c r="B57" s="10"/>
      <c r="C57" s="11"/>
      <c r="D57" s="38"/>
      <c r="E57" s="11"/>
      <c r="F57" s="11"/>
      <c r="G57" s="11"/>
      <c r="H57" s="39"/>
      <c r="I57" s="11"/>
      <c r="J57" s="38"/>
      <c r="K57" s="11"/>
      <c r="L57" s="11"/>
      <c r="M57" s="11"/>
      <c r="N57" s="11"/>
      <c r="O57" s="11"/>
      <c r="P57" s="39"/>
      <c r="Q57" s="11"/>
      <c r="R57" s="12"/>
    </row>
    <row r="58" spans="2:18" s="2" customFormat="1" ht="14.25" customHeight="1">
      <c r="B58" s="10"/>
      <c r="C58" s="11"/>
      <c r="D58" s="38"/>
      <c r="E58" s="11"/>
      <c r="F58" s="11"/>
      <c r="G58" s="11"/>
      <c r="H58" s="39"/>
      <c r="I58" s="11"/>
      <c r="J58" s="38"/>
      <c r="K58" s="11"/>
      <c r="L58" s="11"/>
      <c r="M58" s="11"/>
      <c r="N58" s="11"/>
      <c r="O58" s="11"/>
      <c r="P58" s="39"/>
      <c r="Q58" s="11"/>
      <c r="R58" s="12"/>
    </row>
    <row r="59" spans="2:18" s="6" customFormat="1" ht="15.75" customHeight="1">
      <c r="B59" s="22"/>
      <c r="C59" s="23"/>
      <c r="D59" s="40" t="s">
        <v>52</v>
      </c>
      <c r="E59" s="41"/>
      <c r="F59" s="41"/>
      <c r="G59" s="42" t="s">
        <v>53</v>
      </c>
      <c r="H59" s="43"/>
      <c r="I59" s="23"/>
      <c r="J59" s="40" t="s">
        <v>52</v>
      </c>
      <c r="K59" s="41"/>
      <c r="L59" s="41"/>
      <c r="M59" s="41"/>
      <c r="N59" s="42" t="s">
        <v>53</v>
      </c>
      <c r="O59" s="41"/>
      <c r="P59" s="43"/>
      <c r="Q59" s="23"/>
      <c r="R59" s="24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2"/>
      <c r="C61" s="23"/>
      <c r="D61" s="35" t="s">
        <v>54</v>
      </c>
      <c r="E61" s="36"/>
      <c r="F61" s="36"/>
      <c r="G61" s="36"/>
      <c r="H61" s="37"/>
      <c r="I61" s="23"/>
      <c r="J61" s="35" t="s">
        <v>55</v>
      </c>
      <c r="K61" s="36"/>
      <c r="L61" s="36"/>
      <c r="M61" s="36"/>
      <c r="N61" s="36"/>
      <c r="O61" s="36"/>
      <c r="P61" s="37"/>
      <c r="Q61" s="23"/>
      <c r="R61" s="24"/>
    </row>
    <row r="62" spans="2:18" s="2" customFormat="1" ht="14.25" customHeight="1">
      <c r="B62" s="10"/>
      <c r="C62" s="11"/>
      <c r="D62" s="38"/>
      <c r="E62" s="11"/>
      <c r="F62" s="11"/>
      <c r="G62" s="11"/>
      <c r="H62" s="39"/>
      <c r="I62" s="11"/>
      <c r="J62" s="38"/>
      <c r="K62" s="11"/>
      <c r="L62" s="11"/>
      <c r="M62" s="11"/>
      <c r="N62" s="11"/>
      <c r="O62" s="11"/>
      <c r="P62" s="39"/>
      <c r="Q62" s="11"/>
      <c r="R62" s="12"/>
    </row>
    <row r="63" spans="2:18" s="2" customFormat="1" ht="14.25" customHeight="1">
      <c r="B63" s="10"/>
      <c r="C63" s="11"/>
      <c r="D63" s="38"/>
      <c r="E63" s="11"/>
      <c r="F63" s="11"/>
      <c r="G63" s="11"/>
      <c r="H63" s="39"/>
      <c r="I63" s="11"/>
      <c r="J63" s="38"/>
      <c r="K63" s="11"/>
      <c r="L63" s="11"/>
      <c r="M63" s="11"/>
      <c r="N63" s="11"/>
      <c r="O63" s="11"/>
      <c r="P63" s="39"/>
      <c r="Q63" s="11"/>
      <c r="R63" s="12"/>
    </row>
    <row r="64" spans="2:18" s="2" customFormat="1" ht="14.25" customHeight="1">
      <c r="B64" s="10"/>
      <c r="C64" s="11"/>
      <c r="D64" s="38"/>
      <c r="E64" s="11"/>
      <c r="F64" s="11"/>
      <c r="G64" s="11"/>
      <c r="H64" s="39"/>
      <c r="I64" s="11"/>
      <c r="J64" s="38"/>
      <c r="K64" s="11"/>
      <c r="L64" s="11"/>
      <c r="M64" s="11"/>
      <c r="N64" s="11"/>
      <c r="O64" s="11"/>
      <c r="P64" s="39"/>
      <c r="Q64" s="11"/>
      <c r="R64" s="12"/>
    </row>
    <row r="65" spans="2:18" s="2" customFormat="1" ht="14.25" customHeight="1">
      <c r="B65" s="10"/>
      <c r="C65" s="11"/>
      <c r="D65" s="38"/>
      <c r="E65" s="11"/>
      <c r="F65" s="11"/>
      <c r="G65" s="11"/>
      <c r="H65" s="39"/>
      <c r="I65" s="11"/>
      <c r="J65" s="38"/>
      <c r="K65" s="11"/>
      <c r="L65" s="11"/>
      <c r="M65" s="11"/>
      <c r="N65" s="11"/>
      <c r="O65" s="11"/>
      <c r="P65" s="39"/>
      <c r="Q65" s="11"/>
      <c r="R65" s="12"/>
    </row>
    <row r="66" spans="2:18" s="2" customFormat="1" ht="14.25" customHeight="1">
      <c r="B66" s="10"/>
      <c r="C66" s="11"/>
      <c r="D66" s="38"/>
      <c r="E66" s="11"/>
      <c r="F66" s="11"/>
      <c r="G66" s="11"/>
      <c r="H66" s="39"/>
      <c r="I66" s="11"/>
      <c r="J66" s="38"/>
      <c r="K66" s="11"/>
      <c r="L66" s="11"/>
      <c r="M66" s="11"/>
      <c r="N66" s="11"/>
      <c r="O66" s="11"/>
      <c r="P66" s="39"/>
      <c r="Q66" s="11"/>
      <c r="R66" s="12"/>
    </row>
    <row r="67" spans="2:18" s="2" customFormat="1" ht="14.25" customHeight="1">
      <c r="B67" s="10"/>
      <c r="C67" s="11"/>
      <c r="D67" s="38"/>
      <c r="E67" s="11"/>
      <c r="F67" s="11"/>
      <c r="G67" s="11"/>
      <c r="H67" s="39"/>
      <c r="I67" s="11"/>
      <c r="J67" s="38"/>
      <c r="K67" s="11"/>
      <c r="L67" s="11"/>
      <c r="M67" s="11"/>
      <c r="N67" s="11"/>
      <c r="O67" s="11"/>
      <c r="P67" s="39"/>
      <c r="Q67" s="11"/>
      <c r="R67" s="12"/>
    </row>
    <row r="68" spans="2:18" s="2" customFormat="1" ht="14.25" customHeight="1">
      <c r="B68" s="10"/>
      <c r="C68" s="11"/>
      <c r="D68" s="38"/>
      <c r="E68" s="11"/>
      <c r="F68" s="11"/>
      <c r="G68" s="11"/>
      <c r="H68" s="39"/>
      <c r="I68" s="11"/>
      <c r="J68" s="38"/>
      <c r="K68" s="11"/>
      <c r="L68" s="11"/>
      <c r="M68" s="11"/>
      <c r="N68" s="11"/>
      <c r="O68" s="11"/>
      <c r="P68" s="39"/>
      <c r="Q68" s="11"/>
      <c r="R68" s="12"/>
    </row>
    <row r="69" spans="2:18" s="2" customFormat="1" ht="14.25" customHeight="1">
      <c r="B69" s="10"/>
      <c r="C69" s="11"/>
      <c r="D69" s="38"/>
      <c r="E69" s="11"/>
      <c r="F69" s="11"/>
      <c r="G69" s="11"/>
      <c r="H69" s="39"/>
      <c r="I69" s="11"/>
      <c r="J69" s="38"/>
      <c r="K69" s="11"/>
      <c r="L69" s="11"/>
      <c r="M69" s="11"/>
      <c r="N69" s="11"/>
      <c r="O69" s="11"/>
      <c r="P69" s="39"/>
      <c r="Q69" s="11"/>
      <c r="R69" s="12"/>
    </row>
    <row r="70" spans="2:18" s="6" customFormat="1" ht="15.75" customHeight="1">
      <c r="B70" s="22"/>
      <c r="C70" s="23"/>
      <c r="D70" s="40" t="s">
        <v>52</v>
      </c>
      <c r="E70" s="41"/>
      <c r="F70" s="41"/>
      <c r="G70" s="42" t="s">
        <v>53</v>
      </c>
      <c r="H70" s="43"/>
      <c r="I70" s="23"/>
      <c r="J70" s="40" t="s">
        <v>52</v>
      </c>
      <c r="K70" s="41"/>
      <c r="L70" s="41"/>
      <c r="M70" s="41"/>
      <c r="N70" s="42" t="s">
        <v>53</v>
      </c>
      <c r="O70" s="41"/>
      <c r="P70" s="43"/>
      <c r="Q70" s="23"/>
      <c r="R70" s="24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5"/>
    </row>
    <row r="76" spans="2:21" s="6" customFormat="1" ht="37.5" customHeight="1">
      <c r="B76" s="22"/>
      <c r="C76" s="159" t="s">
        <v>94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4"/>
      <c r="T76" s="23"/>
      <c r="U76" s="23"/>
    </row>
    <row r="77" spans="2:21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T77" s="23"/>
      <c r="U77" s="23"/>
    </row>
    <row r="78" spans="2:21" s="6" customFormat="1" ht="37.5" customHeight="1">
      <c r="B78" s="22"/>
      <c r="C78" s="55" t="s">
        <v>17</v>
      </c>
      <c r="D78" s="23"/>
      <c r="E78" s="23"/>
      <c r="F78" s="181" t="str">
        <f>$F$6</f>
        <v>II/125 a III/12550 Křižovatka u obchvatu Kolína - VO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3"/>
      <c r="R78" s="24"/>
      <c r="T78" s="23"/>
      <c r="U78" s="23"/>
    </row>
    <row r="79" spans="2:21" s="6" customFormat="1" ht="7.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  <c r="T79" s="23"/>
      <c r="U79" s="23"/>
    </row>
    <row r="80" spans="2:21" s="6" customFormat="1" ht="18.75" customHeight="1">
      <c r="B80" s="22"/>
      <c r="C80" s="18" t="s">
        <v>23</v>
      </c>
      <c r="D80" s="23"/>
      <c r="E80" s="23"/>
      <c r="F80" s="16" t="str">
        <f>$F$8</f>
        <v> </v>
      </c>
      <c r="G80" s="23"/>
      <c r="H80" s="23"/>
      <c r="I80" s="23"/>
      <c r="J80" s="23"/>
      <c r="K80" s="18" t="s">
        <v>25</v>
      </c>
      <c r="L80" s="23"/>
      <c r="M80" s="207">
        <f>IF($O$8="","",$O$8)</f>
        <v>42101</v>
      </c>
      <c r="N80" s="180"/>
      <c r="O80" s="180"/>
      <c r="P80" s="180"/>
      <c r="Q80" s="23"/>
      <c r="R80" s="24"/>
      <c r="T80" s="23"/>
      <c r="U80" s="23"/>
    </row>
    <row r="81" spans="2:21" s="6" customFormat="1" ht="7.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  <c r="T81" s="23"/>
      <c r="U81" s="23"/>
    </row>
    <row r="82" spans="2:21" s="6" customFormat="1" ht="15.75" customHeight="1">
      <c r="B82" s="22"/>
      <c r="C82" s="18" t="s">
        <v>28</v>
      </c>
      <c r="D82" s="23"/>
      <c r="E82" s="23"/>
      <c r="F82" s="16" t="str">
        <f>$E$11</f>
        <v> </v>
      </c>
      <c r="G82" s="23"/>
      <c r="H82" s="23"/>
      <c r="I82" s="23"/>
      <c r="J82" s="23"/>
      <c r="K82" s="18" t="s">
        <v>33</v>
      </c>
      <c r="L82" s="23"/>
      <c r="M82" s="164" t="str">
        <f>$E$17</f>
        <v> </v>
      </c>
      <c r="N82" s="180"/>
      <c r="O82" s="180"/>
      <c r="P82" s="180"/>
      <c r="Q82" s="180"/>
      <c r="R82" s="24"/>
      <c r="T82" s="23"/>
      <c r="U82" s="23"/>
    </row>
    <row r="83" spans="2:21" s="6" customFormat="1" ht="15" customHeight="1">
      <c r="B83" s="22"/>
      <c r="C83" s="18" t="s">
        <v>31</v>
      </c>
      <c r="D83" s="23"/>
      <c r="E83" s="23"/>
      <c r="F83" s="16" t="str">
        <f>IF($E$14="","",$E$14)</f>
        <v>Vyplň údaj</v>
      </c>
      <c r="G83" s="23"/>
      <c r="H83" s="23"/>
      <c r="I83" s="23"/>
      <c r="J83" s="23"/>
      <c r="K83" s="18" t="s">
        <v>35</v>
      </c>
      <c r="L83" s="23"/>
      <c r="M83" s="164" t="str">
        <f>$E$20</f>
        <v> </v>
      </c>
      <c r="N83" s="180"/>
      <c r="O83" s="180"/>
      <c r="P83" s="180"/>
      <c r="Q83" s="180"/>
      <c r="R83" s="24"/>
      <c r="T83" s="23"/>
      <c r="U83" s="23"/>
    </row>
    <row r="84" spans="2:21" s="6" customFormat="1" ht="11.25" customHeight="1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T84" s="23"/>
      <c r="U84" s="23"/>
    </row>
    <row r="85" spans="2:21" s="6" customFormat="1" ht="30" customHeight="1">
      <c r="B85" s="22"/>
      <c r="C85" s="204" t="s">
        <v>95</v>
      </c>
      <c r="D85" s="191"/>
      <c r="E85" s="191"/>
      <c r="F85" s="191"/>
      <c r="G85" s="191"/>
      <c r="H85" s="31"/>
      <c r="I85" s="31"/>
      <c r="J85" s="31"/>
      <c r="K85" s="31"/>
      <c r="L85" s="31"/>
      <c r="M85" s="31"/>
      <c r="N85" s="204" t="s">
        <v>96</v>
      </c>
      <c r="O85" s="180"/>
      <c r="P85" s="180"/>
      <c r="Q85" s="180"/>
      <c r="R85" s="24"/>
      <c r="T85" s="23"/>
      <c r="U85" s="23"/>
    </row>
    <row r="86" spans="2:21" s="6" customFormat="1" ht="11.25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  <c r="T86" s="23"/>
      <c r="U86" s="23"/>
    </row>
    <row r="87" spans="2:47" s="6" customFormat="1" ht="30" customHeight="1">
      <c r="B87" s="22"/>
      <c r="C87" s="69" t="s">
        <v>97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193">
        <f>$N$123</f>
        <v>0</v>
      </c>
      <c r="O87" s="180"/>
      <c r="P87" s="180"/>
      <c r="Q87" s="180"/>
      <c r="R87" s="24"/>
      <c r="T87" s="23"/>
      <c r="U87" s="23"/>
      <c r="AU87" s="6" t="s">
        <v>98</v>
      </c>
    </row>
    <row r="88" spans="2:21" s="106" customFormat="1" ht="25.5" customHeight="1">
      <c r="B88" s="107"/>
      <c r="C88" s="108"/>
      <c r="D88" s="108" t="s">
        <v>99</v>
      </c>
      <c r="E88" s="108"/>
      <c r="F88" s="108"/>
      <c r="G88" s="108"/>
      <c r="H88" s="108"/>
      <c r="I88" s="108"/>
      <c r="J88" s="108"/>
      <c r="K88" s="108"/>
      <c r="L88" s="108"/>
      <c r="M88" s="108"/>
      <c r="N88" s="205">
        <f>$N$124</f>
        <v>0</v>
      </c>
      <c r="O88" s="206"/>
      <c r="P88" s="206"/>
      <c r="Q88" s="206"/>
      <c r="R88" s="109"/>
      <c r="T88" s="108"/>
      <c r="U88" s="108"/>
    </row>
    <row r="89" spans="2:21" s="110" customFormat="1" ht="21" customHeight="1">
      <c r="B89" s="111"/>
      <c r="C89" s="82"/>
      <c r="D89" s="82" t="s">
        <v>100</v>
      </c>
      <c r="E89" s="82"/>
      <c r="F89" s="82"/>
      <c r="G89" s="82"/>
      <c r="H89" s="82"/>
      <c r="I89" s="82"/>
      <c r="J89" s="82"/>
      <c r="K89" s="82"/>
      <c r="L89" s="82"/>
      <c r="M89" s="82"/>
      <c r="N89" s="185">
        <f>$N$125</f>
        <v>0</v>
      </c>
      <c r="O89" s="208"/>
      <c r="P89" s="208"/>
      <c r="Q89" s="208"/>
      <c r="R89" s="112"/>
      <c r="T89" s="82"/>
      <c r="U89" s="82"/>
    </row>
    <row r="90" spans="2:21" s="110" customFormat="1" ht="21" customHeight="1">
      <c r="B90" s="111"/>
      <c r="C90" s="82"/>
      <c r="D90" s="82" t="s">
        <v>101</v>
      </c>
      <c r="E90" s="82"/>
      <c r="F90" s="82"/>
      <c r="G90" s="82"/>
      <c r="H90" s="82"/>
      <c r="I90" s="82"/>
      <c r="J90" s="82"/>
      <c r="K90" s="82"/>
      <c r="L90" s="82"/>
      <c r="M90" s="82"/>
      <c r="N90" s="185">
        <f>$N$129</f>
        <v>0</v>
      </c>
      <c r="O90" s="208"/>
      <c r="P90" s="208"/>
      <c r="Q90" s="208"/>
      <c r="R90" s="112"/>
      <c r="T90" s="82"/>
      <c r="U90" s="82"/>
    </row>
    <row r="91" spans="2:21" s="110" customFormat="1" ht="21" customHeight="1">
      <c r="B91" s="111"/>
      <c r="C91" s="82"/>
      <c r="D91" s="82" t="s">
        <v>102</v>
      </c>
      <c r="E91" s="82"/>
      <c r="F91" s="82"/>
      <c r="G91" s="82"/>
      <c r="H91" s="82"/>
      <c r="I91" s="82"/>
      <c r="J91" s="82"/>
      <c r="K91" s="82"/>
      <c r="L91" s="82"/>
      <c r="M91" s="82"/>
      <c r="N91" s="185">
        <f>$N$151</f>
        <v>0</v>
      </c>
      <c r="O91" s="208"/>
      <c r="P91" s="208"/>
      <c r="Q91" s="208"/>
      <c r="R91" s="112"/>
      <c r="T91" s="82"/>
      <c r="U91" s="82"/>
    </row>
    <row r="92" spans="2:21" s="110" customFormat="1" ht="21" customHeight="1">
      <c r="B92" s="111"/>
      <c r="C92" s="82"/>
      <c r="D92" s="82" t="s">
        <v>103</v>
      </c>
      <c r="E92" s="82"/>
      <c r="F92" s="82"/>
      <c r="G92" s="82"/>
      <c r="H92" s="82"/>
      <c r="I92" s="82"/>
      <c r="J92" s="82"/>
      <c r="K92" s="82"/>
      <c r="L92" s="82"/>
      <c r="M92" s="82"/>
      <c r="N92" s="185">
        <f>$N$175</f>
        <v>0</v>
      </c>
      <c r="O92" s="208"/>
      <c r="P92" s="208"/>
      <c r="Q92" s="208"/>
      <c r="R92" s="112"/>
      <c r="T92" s="82"/>
      <c r="U92" s="82"/>
    </row>
    <row r="93" spans="2:21" s="110" customFormat="1" ht="21" customHeight="1">
      <c r="B93" s="111"/>
      <c r="C93" s="82"/>
      <c r="D93" s="82" t="s">
        <v>104</v>
      </c>
      <c r="E93" s="82"/>
      <c r="F93" s="82"/>
      <c r="G93" s="82"/>
      <c r="H93" s="82"/>
      <c r="I93" s="82"/>
      <c r="J93" s="82"/>
      <c r="K93" s="82"/>
      <c r="L93" s="82"/>
      <c r="M93" s="82"/>
      <c r="N93" s="185">
        <f>$N$189</f>
        <v>0</v>
      </c>
      <c r="O93" s="208"/>
      <c r="P93" s="208"/>
      <c r="Q93" s="208"/>
      <c r="R93" s="112"/>
      <c r="T93" s="82"/>
      <c r="U93" s="82"/>
    </row>
    <row r="94" spans="2:21" s="110" customFormat="1" ht="21" customHeight="1">
      <c r="B94" s="111"/>
      <c r="C94" s="82"/>
      <c r="D94" s="82" t="s">
        <v>105</v>
      </c>
      <c r="E94" s="82"/>
      <c r="F94" s="82"/>
      <c r="G94" s="82"/>
      <c r="H94" s="82"/>
      <c r="I94" s="82"/>
      <c r="J94" s="82"/>
      <c r="K94" s="82"/>
      <c r="L94" s="82"/>
      <c r="M94" s="82"/>
      <c r="N94" s="185">
        <f>$N$191</f>
        <v>0</v>
      </c>
      <c r="O94" s="208"/>
      <c r="P94" s="208"/>
      <c r="Q94" s="208"/>
      <c r="R94" s="112"/>
      <c r="T94" s="82"/>
      <c r="U94" s="82"/>
    </row>
    <row r="95" spans="2:21" s="110" customFormat="1" ht="21" customHeight="1">
      <c r="B95" s="111"/>
      <c r="C95" s="82"/>
      <c r="D95" s="82" t="s">
        <v>106</v>
      </c>
      <c r="E95" s="82"/>
      <c r="F95" s="82"/>
      <c r="G95" s="82"/>
      <c r="H95" s="82"/>
      <c r="I95" s="82"/>
      <c r="J95" s="82"/>
      <c r="K95" s="82"/>
      <c r="L95" s="82"/>
      <c r="M95" s="82"/>
      <c r="N95" s="185">
        <f>$N$195</f>
        <v>0</v>
      </c>
      <c r="O95" s="208"/>
      <c r="P95" s="208"/>
      <c r="Q95" s="208"/>
      <c r="R95" s="112"/>
      <c r="T95" s="82"/>
      <c r="U95" s="82"/>
    </row>
    <row r="96" spans="2:21" s="106" customFormat="1" ht="25.5" customHeight="1">
      <c r="B96" s="107"/>
      <c r="C96" s="108"/>
      <c r="D96" s="108" t="s">
        <v>107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05">
        <f>$N$197</f>
        <v>0</v>
      </c>
      <c r="O96" s="206"/>
      <c r="P96" s="206"/>
      <c r="Q96" s="206"/>
      <c r="R96" s="109"/>
      <c r="T96" s="108"/>
      <c r="U96" s="108"/>
    </row>
    <row r="97" spans="2:21" s="110" customFormat="1" ht="21" customHeight="1">
      <c r="B97" s="111"/>
      <c r="C97" s="82"/>
      <c r="D97" s="82" t="s">
        <v>108</v>
      </c>
      <c r="E97" s="82"/>
      <c r="F97" s="82"/>
      <c r="G97" s="82"/>
      <c r="H97" s="82"/>
      <c r="I97" s="82"/>
      <c r="J97" s="82"/>
      <c r="K97" s="82"/>
      <c r="L97" s="82"/>
      <c r="M97" s="82"/>
      <c r="N97" s="185">
        <f>$N$198</f>
        <v>0</v>
      </c>
      <c r="O97" s="208"/>
      <c r="P97" s="208"/>
      <c r="Q97" s="208"/>
      <c r="R97" s="112"/>
      <c r="T97" s="82"/>
      <c r="U97" s="82"/>
    </row>
    <row r="98" spans="2:21" s="6" customFormat="1" ht="22.5" customHeight="1"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T98" s="23"/>
      <c r="U98" s="23"/>
    </row>
    <row r="99" spans="2:21" s="6" customFormat="1" ht="30" customHeight="1">
      <c r="B99" s="22"/>
      <c r="C99" s="69" t="s">
        <v>109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193">
        <f>ROUND($N$100+$N$101+$N$102+$N$103+$N$104+$N$105,2)</f>
        <v>0</v>
      </c>
      <c r="O99" s="180"/>
      <c r="P99" s="180"/>
      <c r="Q99" s="180"/>
      <c r="R99" s="24"/>
      <c r="T99" s="113"/>
      <c r="U99" s="114" t="s">
        <v>40</v>
      </c>
    </row>
    <row r="100" spans="2:62" s="6" customFormat="1" ht="18.75" customHeight="1">
      <c r="B100" s="22"/>
      <c r="C100" s="23"/>
      <c r="D100" s="183" t="s">
        <v>110</v>
      </c>
      <c r="E100" s="180"/>
      <c r="F100" s="180"/>
      <c r="G100" s="180"/>
      <c r="H100" s="180"/>
      <c r="I100" s="23"/>
      <c r="J100" s="23"/>
      <c r="K100" s="23"/>
      <c r="L100" s="23"/>
      <c r="M100" s="23"/>
      <c r="N100" s="184">
        <f>ROUND($N$87*$T$100,2)</f>
        <v>0</v>
      </c>
      <c r="O100" s="180"/>
      <c r="P100" s="180"/>
      <c r="Q100" s="180"/>
      <c r="R100" s="24"/>
      <c r="T100" s="115"/>
      <c r="U100" s="116" t="s">
        <v>41</v>
      </c>
      <c r="AY100" s="6" t="s">
        <v>111</v>
      </c>
      <c r="BE100" s="86">
        <f>IF($U$100="základní",$N$100,0)</f>
        <v>0</v>
      </c>
      <c r="BF100" s="86">
        <f>IF($U$100="snížená",$N$100,0)</f>
        <v>0</v>
      </c>
      <c r="BG100" s="86">
        <f>IF($U$100="zákl. přenesená",$N$100,0)</f>
        <v>0</v>
      </c>
      <c r="BH100" s="86">
        <f>IF($U$100="sníž. přenesená",$N$100,0)</f>
        <v>0</v>
      </c>
      <c r="BI100" s="86">
        <f>IF($U$100="nulová",$N$100,0)</f>
        <v>0</v>
      </c>
      <c r="BJ100" s="6" t="s">
        <v>22</v>
      </c>
    </row>
    <row r="101" spans="2:62" s="6" customFormat="1" ht="18.75" customHeight="1">
      <c r="B101" s="22"/>
      <c r="C101" s="23"/>
      <c r="D101" s="183" t="s">
        <v>112</v>
      </c>
      <c r="E101" s="180"/>
      <c r="F101" s="180"/>
      <c r="G101" s="180"/>
      <c r="H101" s="180"/>
      <c r="I101" s="23"/>
      <c r="J101" s="23"/>
      <c r="K101" s="23"/>
      <c r="L101" s="23"/>
      <c r="M101" s="23"/>
      <c r="N101" s="184">
        <f>ROUND($N$87*$T$101,2)</f>
        <v>0</v>
      </c>
      <c r="O101" s="180"/>
      <c r="P101" s="180"/>
      <c r="Q101" s="180"/>
      <c r="R101" s="24"/>
      <c r="T101" s="115"/>
      <c r="U101" s="116" t="s">
        <v>41</v>
      </c>
      <c r="AY101" s="6" t="s">
        <v>111</v>
      </c>
      <c r="BE101" s="86">
        <f>IF($U$101="základní",$N$101,0)</f>
        <v>0</v>
      </c>
      <c r="BF101" s="86">
        <f>IF($U$101="snížená",$N$101,0)</f>
        <v>0</v>
      </c>
      <c r="BG101" s="86">
        <f>IF($U$101="zákl. přenesená",$N$101,0)</f>
        <v>0</v>
      </c>
      <c r="BH101" s="86">
        <f>IF($U$101="sníž. přenesená",$N$101,0)</f>
        <v>0</v>
      </c>
      <c r="BI101" s="86">
        <f>IF($U$101="nulová",$N$101,0)</f>
        <v>0</v>
      </c>
      <c r="BJ101" s="6" t="s">
        <v>22</v>
      </c>
    </row>
    <row r="102" spans="2:62" s="6" customFormat="1" ht="18.75" customHeight="1">
      <c r="B102" s="22"/>
      <c r="C102" s="23"/>
      <c r="D102" s="183" t="s">
        <v>113</v>
      </c>
      <c r="E102" s="180"/>
      <c r="F102" s="180"/>
      <c r="G102" s="180"/>
      <c r="H102" s="180"/>
      <c r="I102" s="23"/>
      <c r="J102" s="23"/>
      <c r="K102" s="23"/>
      <c r="L102" s="23"/>
      <c r="M102" s="23"/>
      <c r="N102" s="184">
        <f>ROUND($N$87*$T$102,2)</f>
        <v>0</v>
      </c>
      <c r="O102" s="180"/>
      <c r="P102" s="180"/>
      <c r="Q102" s="180"/>
      <c r="R102" s="24"/>
      <c r="T102" s="115"/>
      <c r="U102" s="116" t="s">
        <v>41</v>
      </c>
      <c r="AY102" s="6" t="s">
        <v>111</v>
      </c>
      <c r="BE102" s="86">
        <f>IF($U$102="základní",$N$102,0)</f>
        <v>0</v>
      </c>
      <c r="BF102" s="86">
        <f>IF($U$102="snížená",$N$102,0)</f>
        <v>0</v>
      </c>
      <c r="BG102" s="86">
        <f>IF($U$102="zákl. přenesená",$N$102,0)</f>
        <v>0</v>
      </c>
      <c r="BH102" s="86">
        <f>IF($U$102="sníž. přenesená",$N$102,0)</f>
        <v>0</v>
      </c>
      <c r="BI102" s="86">
        <f>IF($U$102="nulová",$N$102,0)</f>
        <v>0</v>
      </c>
      <c r="BJ102" s="6" t="s">
        <v>22</v>
      </c>
    </row>
    <row r="103" spans="2:62" s="6" customFormat="1" ht="18.75" customHeight="1">
      <c r="B103" s="22"/>
      <c r="C103" s="23"/>
      <c r="D103" s="183" t="s">
        <v>114</v>
      </c>
      <c r="E103" s="180"/>
      <c r="F103" s="180"/>
      <c r="G103" s="180"/>
      <c r="H103" s="180"/>
      <c r="I103" s="23"/>
      <c r="J103" s="23"/>
      <c r="K103" s="23"/>
      <c r="L103" s="23"/>
      <c r="M103" s="23"/>
      <c r="N103" s="184">
        <f>ROUND($N$87*$T$103,2)</f>
        <v>0</v>
      </c>
      <c r="O103" s="180"/>
      <c r="P103" s="180"/>
      <c r="Q103" s="180"/>
      <c r="R103" s="24"/>
      <c r="T103" s="115"/>
      <c r="U103" s="116" t="s">
        <v>41</v>
      </c>
      <c r="AY103" s="6" t="s">
        <v>111</v>
      </c>
      <c r="BE103" s="86">
        <f>IF($U$103="základní",$N$103,0)</f>
        <v>0</v>
      </c>
      <c r="BF103" s="86">
        <f>IF($U$103="snížená",$N$103,0)</f>
        <v>0</v>
      </c>
      <c r="BG103" s="86">
        <f>IF($U$103="zákl. přenesená",$N$103,0)</f>
        <v>0</v>
      </c>
      <c r="BH103" s="86">
        <f>IF($U$103="sníž. přenesená",$N$103,0)</f>
        <v>0</v>
      </c>
      <c r="BI103" s="86">
        <f>IF($U$103="nulová",$N$103,0)</f>
        <v>0</v>
      </c>
      <c r="BJ103" s="6" t="s">
        <v>22</v>
      </c>
    </row>
    <row r="104" spans="2:62" s="6" customFormat="1" ht="18.75" customHeight="1">
      <c r="B104" s="22"/>
      <c r="C104" s="23"/>
      <c r="D104" s="183" t="s">
        <v>115</v>
      </c>
      <c r="E104" s="180"/>
      <c r="F104" s="180"/>
      <c r="G104" s="180"/>
      <c r="H104" s="180"/>
      <c r="I104" s="23"/>
      <c r="J104" s="23"/>
      <c r="K104" s="23"/>
      <c r="L104" s="23"/>
      <c r="M104" s="23"/>
      <c r="N104" s="184">
        <f>ROUND($N$87*$T$104,2)</f>
        <v>0</v>
      </c>
      <c r="O104" s="180"/>
      <c r="P104" s="180"/>
      <c r="Q104" s="180"/>
      <c r="R104" s="24"/>
      <c r="T104" s="115"/>
      <c r="U104" s="116" t="s">
        <v>41</v>
      </c>
      <c r="AY104" s="6" t="s">
        <v>111</v>
      </c>
      <c r="BE104" s="86">
        <f>IF($U$104="základní",$N$104,0)</f>
        <v>0</v>
      </c>
      <c r="BF104" s="86">
        <f>IF($U$104="snížená",$N$104,0)</f>
        <v>0</v>
      </c>
      <c r="BG104" s="86">
        <f>IF($U$104="zákl. přenesená",$N$104,0)</f>
        <v>0</v>
      </c>
      <c r="BH104" s="86">
        <f>IF($U$104="sníž. přenesená",$N$104,0)</f>
        <v>0</v>
      </c>
      <c r="BI104" s="86">
        <f>IF($U$104="nulová",$N$104,0)</f>
        <v>0</v>
      </c>
      <c r="BJ104" s="6" t="s">
        <v>22</v>
      </c>
    </row>
    <row r="105" spans="2:62" s="6" customFormat="1" ht="18.75" customHeight="1">
      <c r="B105" s="22"/>
      <c r="C105" s="23"/>
      <c r="D105" s="82" t="s">
        <v>116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184">
        <f>ROUND($N$87*$T$105,2)</f>
        <v>0</v>
      </c>
      <c r="O105" s="180"/>
      <c r="P105" s="180"/>
      <c r="Q105" s="180"/>
      <c r="R105" s="24"/>
      <c r="T105" s="117"/>
      <c r="U105" s="118" t="s">
        <v>41</v>
      </c>
      <c r="AY105" s="6" t="s">
        <v>117</v>
      </c>
      <c r="BE105" s="86">
        <f>IF($U$105="základní",$N$105,0)</f>
        <v>0</v>
      </c>
      <c r="BF105" s="86">
        <f>IF($U$105="snížená",$N$105,0)</f>
        <v>0</v>
      </c>
      <c r="BG105" s="86">
        <f>IF($U$105="zákl. přenesená",$N$105,0)</f>
        <v>0</v>
      </c>
      <c r="BH105" s="86">
        <f>IF($U$105="sníž. přenesená",$N$105,0)</f>
        <v>0</v>
      </c>
      <c r="BI105" s="86">
        <f>IF($U$105="nulová",$N$105,0)</f>
        <v>0</v>
      </c>
      <c r="BJ105" s="6" t="s">
        <v>22</v>
      </c>
    </row>
    <row r="106" spans="2:21" s="6" customFormat="1" ht="14.25" customHeight="1"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T106" s="23"/>
      <c r="U106" s="23"/>
    </row>
    <row r="107" spans="2:21" s="6" customFormat="1" ht="30" customHeight="1">
      <c r="B107" s="22"/>
      <c r="C107" s="93" t="s">
        <v>89</v>
      </c>
      <c r="D107" s="31"/>
      <c r="E107" s="31"/>
      <c r="F107" s="31"/>
      <c r="G107" s="31"/>
      <c r="H107" s="31"/>
      <c r="I107" s="31"/>
      <c r="J107" s="31"/>
      <c r="K107" s="31"/>
      <c r="L107" s="190">
        <f>ROUND(SUM($N$87+$N$99),2)</f>
        <v>0</v>
      </c>
      <c r="M107" s="191"/>
      <c r="N107" s="191"/>
      <c r="O107" s="191"/>
      <c r="P107" s="191"/>
      <c r="Q107" s="191"/>
      <c r="R107" s="24"/>
      <c r="T107" s="23"/>
      <c r="U107" s="23"/>
    </row>
    <row r="108" spans="2:21" s="6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  <c r="T108" s="23"/>
      <c r="U108" s="23"/>
    </row>
    <row r="112" spans="2:18" s="6" customFormat="1" ht="7.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6" customFormat="1" ht="37.5" customHeight="1">
      <c r="B113" s="22"/>
      <c r="C113" s="159" t="s">
        <v>118</v>
      </c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24"/>
    </row>
    <row r="114" spans="2:18" s="6" customFormat="1" ht="7.5" customHeight="1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2:18" s="6" customFormat="1" ht="37.5" customHeight="1">
      <c r="B115" s="22"/>
      <c r="C115" s="55" t="s">
        <v>17</v>
      </c>
      <c r="D115" s="23"/>
      <c r="E115" s="23"/>
      <c r="F115" s="181" t="str">
        <f>$F$6</f>
        <v>II/125 a III/12550 Křižovatka u obchvatu Kolína - VO</v>
      </c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23"/>
      <c r="R115" s="24"/>
    </row>
    <row r="116" spans="2:18" s="6" customFormat="1" ht="7.5" customHeight="1"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2:18" s="6" customFormat="1" ht="18.75" customHeight="1">
      <c r="B117" s="22"/>
      <c r="C117" s="18" t="s">
        <v>23</v>
      </c>
      <c r="D117" s="23"/>
      <c r="E117" s="23"/>
      <c r="F117" s="16" t="str">
        <f>$F$8</f>
        <v> </v>
      </c>
      <c r="G117" s="23"/>
      <c r="H117" s="23"/>
      <c r="I117" s="23"/>
      <c r="J117" s="23"/>
      <c r="K117" s="18" t="s">
        <v>25</v>
      </c>
      <c r="L117" s="23"/>
      <c r="M117" s="207">
        <f>IF($O$8="","",$O$8)</f>
        <v>42101</v>
      </c>
      <c r="N117" s="180"/>
      <c r="O117" s="180"/>
      <c r="P117" s="180"/>
      <c r="Q117" s="23"/>
      <c r="R117" s="24"/>
    </row>
    <row r="118" spans="2:18" s="6" customFormat="1" ht="7.5" customHeight="1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</row>
    <row r="119" spans="2:18" s="6" customFormat="1" ht="15.75" customHeight="1">
      <c r="B119" s="22"/>
      <c r="C119" s="18" t="s">
        <v>28</v>
      </c>
      <c r="D119" s="23"/>
      <c r="E119" s="23"/>
      <c r="F119" s="16" t="str">
        <f>$E$11</f>
        <v> </v>
      </c>
      <c r="G119" s="23"/>
      <c r="H119" s="23"/>
      <c r="I119" s="23"/>
      <c r="J119" s="23"/>
      <c r="K119" s="18" t="s">
        <v>33</v>
      </c>
      <c r="L119" s="23"/>
      <c r="M119" s="164" t="str">
        <f>$E$17</f>
        <v> </v>
      </c>
      <c r="N119" s="180"/>
      <c r="O119" s="180"/>
      <c r="P119" s="180"/>
      <c r="Q119" s="180"/>
      <c r="R119" s="24"/>
    </row>
    <row r="120" spans="2:18" s="6" customFormat="1" ht="15" customHeight="1">
      <c r="B120" s="22"/>
      <c r="C120" s="18" t="s">
        <v>31</v>
      </c>
      <c r="D120" s="23"/>
      <c r="E120" s="23"/>
      <c r="F120" s="16" t="str">
        <f>IF($E$14="","",$E$14)</f>
        <v>Vyplň údaj</v>
      </c>
      <c r="G120" s="23"/>
      <c r="H120" s="23"/>
      <c r="I120" s="23"/>
      <c r="J120" s="23"/>
      <c r="K120" s="18" t="s">
        <v>35</v>
      </c>
      <c r="L120" s="23"/>
      <c r="M120" s="164" t="str">
        <f>$E$20</f>
        <v> </v>
      </c>
      <c r="N120" s="180"/>
      <c r="O120" s="180"/>
      <c r="P120" s="180"/>
      <c r="Q120" s="180"/>
      <c r="R120" s="24"/>
    </row>
    <row r="121" spans="2:18" s="6" customFormat="1" ht="11.25" customHeight="1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2:27" s="119" customFormat="1" ht="30" customHeight="1">
      <c r="B122" s="120"/>
      <c r="C122" s="121" t="s">
        <v>119</v>
      </c>
      <c r="D122" s="122" t="s">
        <v>120</v>
      </c>
      <c r="E122" s="122" t="s">
        <v>58</v>
      </c>
      <c r="F122" s="209" t="s">
        <v>121</v>
      </c>
      <c r="G122" s="210"/>
      <c r="H122" s="210"/>
      <c r="I122" s="210"/>
      <c r="J122" s="122" t="s">
        <v>122</v>
      </c>
      <c r="K122" s="122" t="s">
        <v>123</v>
      </c>
      <c r="L122" s="209" t="s">
        <v>124</v>
      </c>
      <c r="M122" s="210"/>
      <c r="N122" s="209" t="s">
        <v>125</v>
      </c>
      <c r="O122" s="210"/>
      <c r="P122" s="210"/>
      <c r="Q122" s="211"/>
      <c r="R122" s="123"/>
      <c r="T122" s="64" t="s">
        <v>126</v>
      </c>
      <c r="U122" s="65" t="s">
        <v>40</v>
      </c>
      <c r="V122" s="65" t="s">
        <v>127</v>
      </c>
      <c r="W122" s="65" t="s">
        <v>128</v>
      </c>
      <c r="X122" s="65" t="s">
        <v>129</v>
      </c>
      <c r="Y122" s="65" t="s">
        <v>130</v>
      </c>
      <c r="Z122" s="65" t="s">
        <v>131</v>
      </c>
      <c r="AA122" s="66" t="s">
        <v>132</v>
      </c>
    </row>
    <row r="123" spans="2:63" s="6" customFormat="1" ht="30" customHeight="1">
      <c r="B123" s="22"/>
      <c r="C123" s="69" t="s">
        <v>93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25">
        <f>$BK$123</f>
        <v>0</v>
      </c>
      <c r="O123" s="180"/>
      <c r="P123" s="180"/>
      <c r="Q123" s="180"/>
      <c r="R123" s="24"/>
      <c r="T123" s="68"/>
      <c r="U123" s="36"/>
      <c r="V123" s="36"/>
      <c r="W123" s="124">
        <f>$W$124+$W$197+$W$201</f>
        <v>0</v>
      </c>
      <c r="X123" s="36"/>
      <c r="Y123" s="124">
        <f>$Y$124+$Y$197+$Y$201</f>
        <v>139.65310399999998</v>
      </c>
      <c r="Z123" s="36"/>
      <c r="AA123" s="125">
        <f>$AA$124+$AA$197+$AA$201</f>
        <v>0.922</v>
      </c>
      <c r="AT123" s="6" t="s">
        <v>75</v>
      </c>
      <c r="AU123" s="6" t="s">
        <v>98</v>
      </c>
      <c r="BK123" s="126">
        <f>$BK$124+$BK$197+$BK$201</f>
        <v>0</v>
      </c>
    </row>
    <row r="124" spans="2:63" s="127" customFormat="1" ht="37.5" customHeight="1">
      <c r="B124" s="128"/>
      <c r="C124" s="129"/>
      <c r="D124" s="130" t="s">
        <v>99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221">
        <f>$BK$124</f>
        <v>0</v>
      </c>
      <c r="O124" s="222"/>
      <c r="P124" s="222"/>
      <c r="Q124" s="222"/>
      <c r="R124" s="131"/>
      <c r="T124" s="132"/>
      <c r="U124" s="129"/>
      <c r="V124" s="129"/>
      <c r="W124" s="133">
        <f>$W$125+$W$129+$W$151+$W$175+$W$189+$W$191+$W$195</f>
        <v>0</v>
      </c>
      <c r="X124" s="129"/>
      <c r="Y124" s="133">
        <f>$Y$125+$Y$129+$Y$151+$Y$175+$Y$189+$Y$191+$Y$195</f>
        <v>139.65310399999998</v>
      </c>
      <c r="Z124" s="129"/>
      <c r="AA124" s="134">
        <f>$AA$125+$AA$129+$AA$151+$AA$175+$AA$189+$AA$191+$AA$195</f>
        <v>0.922</v>
      </c>
      <c r="AR124" s="135" t="s">
        <v>22</v>
      </c>
      <c r="AT124" s="135" t="s">
        <v>75</v>
      </c>
      <c r="AU124" s="135" t="s">
        <v>76</v>
      </c>
      <c r="AY124" s="135" t="s">
        <v>133</v>
      </c>
      <c r="BK124" s="136">
        <f>$BK$125+$BK$129+$BK$151+$BK$175+$BK$189+$BK$191+$BK$195</f>
        <v>0</v>
      </c>
    </row>
    <row r="125" spans="2:63" s="127" customFormat="1" ht="21" customHeight="1">
      <c r="B125" s="128"/>
      <c r="C125" s="129"/>
      <c r="D125" s="137" t="s">
        <v>100</v>
      </c>
      <c r="E125" s="137"/>
      <c r="F125" s="137"/>
      <c r="G125" s="137"/>
      <c r="H125" s="137"/>
      <c r="I125" s="137"/>
      <c r="J125" s="137"/>
      <c r="K125" s="137"/>
      <c r="L125" s="137"/>
      <c r="M125" s="137"/>
      <c r="N125" s="223">
        <f>$BK$125</f>
        <v>0</v>
      </c>
      <c r="O125" s="222"/>
      <c r="P125" s="222"/>
      <c r="Q125" s="222"/>
      <c r="R125" s="131"/>
      <c r="T125" s="132"/>
      <c r="U125" s="129"/>
      <c r="V125" s="129"/>
      <c r="W125" s="133">
        <f>SUM($W$126:$W$128)</f>
        <v>0</v>
      </c>
      <c r="X125" s="129"/>
      <c r="Y125" s="133">
        <f>SUM($Y$126:$Y$128)</f>
        <v>81.294</v>
      </c>
      <c r="Z125" s="129"/>
      <c r="AA125" s="134">
        <f>SUM($AA$126:$AA$128)</f>
        <v>0.905</v>
      </c>
      <c r="AR125" s="135" t="s">
        <v>22</v>
      </c>
      <c r="AT125" s="135" t="s">
        <v>75</v>
      </c>
      <c r="AU125" s="135" t="s">
        <v>22</v>
      </c>
      <c r="AY125" s="135" t="s">
        <v>133</v>
      </c>
      <c r="BK125" s="136">
        <f>SUM($BK$126:$BK$128)</f>
        <v>0</v>
      </c>
    </row>
    <row r="126" spans="2:65" s="6" customFormat="1" ht="27" customHeight="1">
      <c r="B126" s="22"/>
      <c r="C126" s="138" t="s">
        <v>22</v>
      </c>
      <c r="D126" s="138" t="s">
        <v>134</v>
      </c>
      <c r="E126" s="139" t="s">
        <v>135</v>
      </c>
      <c r="F126" s="213" t="s">
        <v>136</v>
      </c>
      <c r="G126" s="214"/>
      <c r="H126" s="214"/>
      <c r="I126" s="214"/>
      <c r="J126" s="140" t="s">
        <v>137</v>
      </c>
      <c r="K126" s="141">
        <v>5</v>
      </c>
      <c r="L126" s="215">
        <v>0</v>
      </c>
      <c r="M126" s="214"/>
      <c r="N126" s="216">
        <f>ROUND($L$126*$K$126,2)</f>
        <v>0</v>
      </c>
      <c r="O126" s="214"/>
      <c r="P126" s="214"/>
      <c r="Q126" s="214"/>
      <c r="R126" s="24"/>
      <c r="T126" s="142"/>
      <c r="U126" s="29" t="s">
        <v>41</v>
      </c>
      <c r="V126" s="23"/>
      <c r="W126" s="143">
        <f>$V$126*$K$126</f>
        <v>0</v>
      </c>
      <c r="X126" s="143">
        <v>0</v>
      </c>
      <c r="Y126" s="143">
        <f>$X$126*$K$126</f>
        <v>0</v>
      </c>
      <c r="Z126" s="143">
        <v>0.181</v>
      </c>
      <c r="AA126" s="144">
        <f>$Z$126*$K$126</f>
        <v>0.905</v>
      </c>
      <c r="AR126" s="6" t="s">
        <v>138</v>
      </c>
      <c r="AT126" s="6" t="s">
        <v>134</v>
      </c>
      <c r="AU126" s="6" t="s">
        <v>91</v>
      </c>
      <c r="AY126" s="6" t="s">
        <v>133</v>
      </c>
      <c r="BE126" s="86">
        <f>IF($U$126="základní",$N$126,0)</f>
        <v>0</v>
      </c>
      <c r="BF126" s="86">
        <f>IF($U$126="snížená",$N$126,0)</f>
        <v>0</v>
      </c>
      <c r="BG126" s="86">
        <f>IF($U$126="zákl. přenesená",$N$126,0)</f>
        <v>0</v>
      </c>
      <c r="BH126" s="86">
        <f>IF($U$126="sníž. přenesená",$N$126,0)</f>
        <v>0</v>
      </c>
      <c r="BI126" s="86">
        <f>IF($U$126="nulová",$N$126,0)</f>
        <v>0</v>
      </c>
      <c r="BJ126" s="6" t="s">
        <v>22</v>
      </c>
      <c r="BK126" s="86">
        <f>ROUND($L$126*$K$126,2)</f>
        <v>0</v>
      </c>
      <c r="BL126" s="6" t="s">
        <v>138</v>
      </c>
      <c r="BM126" s="6" t="s">
        <v>139</v>
      </c>
    </row>
    <row r="127" spans="2:65" s="6" customFormat="1" ht="27" customHeight="1">
      <c r="B127" s="22"/>
      <c r="C127" s="138" t="s">
        <v>91</v>
      </c>
      <c r="D127" s="138" t="s">
        <v>134</v>
      </c>
      <c r="E127" s="139" t="s">
        <v>140</v>
      </c>
      <c r="F127" s="213" t="s">
        <v>141</v>
      </c>
      <c r="G127" s="214"/>
      <c r="H127" s="214"/>
      <c r="I127" s="214"/>
      <c r="J127" s="140" t="s">
        <v>142</v>
      </c>
      <c r="K127" s="141">
        <v>40.647</v>
      </c>
      <c r="L127" s="215">
        <v>0</v>
      </c>
      <c r="M127" s="214"/>
      <c r="N127" s="216">
        <f>ROUND($L$127*$K$127,2)</f>
        <v>0</v>
      </c>
      <c r="O127" s="214"/>
      <c r="P127" s="214"/>
      <c r="Q127" s="214"/>
      <c r="R127" s="24"/>
      <c r="T127" s="142"/>
      <c r="U127" s="29" t="s">
        <v>41</v>
      </c>
      <c r="V127" s="23"/>
      <c r="W127" s="143">
        <f>$V$127*$K$127</f>
        <v>0</v>
      </c>
      <c r="X127" s="143">
        <v>2</v>
      </c>
      <c r="Y127" s="143">
        <f>$X$127*$K$127</f>
        <v>81.294</v>
      </c>
      <c r="Z127" s="143">
        <v>0</v>
      </c>
      <c r="AA127" s="144">
        <f>$Z$127*$K$127</f>
        <v>0</v>
      </c>
      <c r="AR127" s="6" t="s">
        <v>138</v>
      </c>
      <c r="AT127" s="6" t="s">
        <v>134</v>
      </c>
      <c r="AU127" s="6" t="s">
        <v>91</v>
      </c>
      <c r="AY127" s="6" t="s">
        <v>133</v>
      </c>
      <c r="BE127" s="86">
        <f>IF($U$127="základní",$N$127,0)</f>
        <v>0</v>
      </c>
      <c r="BF127" s="86">
        <f>IF($U$127="snížená",$N$127,0)</f>
        <v>0</v>
      </c>
      <c r="BG127" s="86">
        <f>IF($U$127="zákl. přenesená",$N$127,0)</f>
        <v>0</v>
      </c>
      <c r="BH127" s="86">
        <f>IF($U$127="sníž. přenesená",$N$127,0)</f>
        <v>0</v>
      </c>
      <c r="BI127" s="86">
        <f>IF($U$127="nulová",$N$127,0)</f>
        <v>0</v>
      </c>
      <c r="BJ127" s="6" t="s">
        <v>22</v>
      </c>
      <c r="BK127" s="86">
        <f>ROUND($L$127*$K$127,2)</f>
        <v>0</v>
      </c>
      <c r="BL127" s="6" t="s">
        <v>138</v>
      </c>
      <c r="BM127" s="6" t="s">
        <v>143</v>
      </c>
    </row>
    <row r="128" spans="2:47" s="6" customFormat="1" ht="18.75" customHeight="1">
      <c r="B128" s="22"/>
      <c r="C128" s="23"/>
      <c r="D128" s="23"/>
      <c r="E128" s="23"/>
      <c r="F128" s="212" t="s">
        <v>144</v>
      </c>
      <c r="G128" s="180"/>
      <c r="H128" s="180"/>
      <c r="I128" s="180"/>
      <c r="J128" s="23"/>
      <c r="K128" s="23"/>
      <c r="L128" s="23"/>
      <c r="M128" s="23"/>
      <c r="N128" s="23"/>
      <c r="O128" s="23"/>
      <c r="P128" s="23"/>
      <c r="Q128" s="23"/>
      <c r="R128" s="24"/>
      <c r="T128" s="62"/>
      <c r="U128" s="23"/>
      <c r="V128" s="23"/>
      <c r="W128" s="23"/>
      <c r="X128" s="23"/>
      <c r="Y128" s="23"/>
      <c r="Z128" s="23"/>
      <c r="AA128" s="63"/>
      <c r="AT128" s="6" t="s">
        <v>145</v>
      </c>
      <c r="AU128" s="6" t="s">
        <v>91</v>
      </c>
    </row>
    <row r="129" spans="2:63" s="127" customFormat="1" ht="30.75" customHeight="1">
      <c r="B129" s="128"/>
      <c r="C129" s="129"/>
      <c r="D129" s="137" t="s">
        <v>101</v>
      </c>
      <c r="E129" s="137"/>
      <c r="F129" s="137"/>
      <c r="G129" s="137"/>
      <c r="H129" s="137"/>
      <c r="I129" s="137"/>
      <c r="J129" s="137"/>
      <c r="K129" s="137"/>
      <c r="L129" s="137"/>
      <c r="M129" s="137"/>
      <c r="N129" s="223">
        <f>$BK$129</f>
        <v>0</v>
      </c>
      <c r="O129" s="222"/>
      <c r="P129" s="222"/>
      <c r="Q129" s="222"/>
      <c r="R129" s="131"/>
      <c r="T129" s="132"/>
      <c r="U129" s="129"/>
      <c r="V129" s="129"/>
      <c r="W129" s="133">
        <f>SUM($W$130:$W$150)</f>
        <v>0</v>
      </c>
      <c r="X129" s="129"/>
      <c r="Y129" s="133">
        <f>SUM($Y$130:$Y$150)</f>
        <v>3.597624</v>
      </c>
      <c r="Z129" s="129"/>
      <c r="AA129" s="134">
        <f>SUM($AA$130:$AA$150)</f>
        <v>0</v>
      </c>
      <c r="AR129" s="135" t="s">
        <v>22</v>
      </c>
      <c r="AT129" s="135" t="s">
        <v>75</v>
      </c>
      <c r="AU129" s="135" t="s">
        <v>22</v>
      </c>
      <c r="AY129" s="135" t="s">
        <v>133</v>
      </c>
      <c r="BK129" s="136">
        <f>SUM($BK$130:$BK$150)</f>
        <v>0</v>
      </c>
    </row>
    <row r="130" spans="2:65" s="6" customFormat="1" ht="15.75" customHeight="1">
      <c r="B130" s="22"/>
      <c r="C130" s="138" t="s">
        <v>146</v>
      </c>
      <c r="D130" s="138" t="s">
        <v>134</v>
      </c>
      <c r="E130" s="139" t="s">
        <v>147</v>
      </c>
      <c r="F130" s="213" t="s">
        <v>148</v>
      </c>
      <c r="G130" s="214"/>
      <c r="H130" s="214"/>
      <c r="I130" s="214"/>
      <c r="J130" s="140" t="s">
        <v>149</v>
      </c>
      <c r="K130" s="141">
        <v>28</v>
      </c>
      <c r="L130" s="215">
        <v>0</v>
      </c>
      <c r="M130" s="214"/>
      <c r="N130" s="216">
        <f>ROUND($L$130*$K$130,2)</f>
        <v>0</v>
      </c>
      <c r="O130" s="214"/>
      <c r="P130" s="214"/>
      <c r="Q130" s="214"/>
      <c r="R130" s="24"/>
      <c r="T130" s="142"/>
      <c r="U130" s="29" t="s">
        <v>41</v>
      </c>
      <c r="V130" s="23"/>
      <c r="W130" s="143">
        <f>$V$130*$K$130</f>
        <v>0</v>
      </c>
      <c r="X130" s="143">
        <v>0</v>
      </c>
      <c r="Y130" s="143">
        <f>$X$130*$K$130</f>
        <v>0</v>
      </c>
      <c r="Z130" s="143">
        <v>0</v>
      </c>
      <c r="AA130" s="144">
        <f>$Z$130*$K$130</f>
        <v>0</v>
      </c>
      <c r="AR130" s="6" t="s">
        <v>138</v>
      </c>
      <c r="AT130" s="6" t="s">
        <v>134</v>
      </c>
      <c r="AU130" s="6" t="s">
        <v>91</v>
      </c>
      <c r="AY130" s="6" t="s">
        <v>133</v>
      </c>
      <c r="BE130" s="86">
        <f>IF($U$130="základní",$N$130,0)</f>
        <v>0</v>
      </c>
      <c r="BF130" s="86">
        <f>IF($U$130="snížená",$N$130,0)</f>
        <v>0</v>
      </c>
      <c r="BG130" s="86">
        <f>IF($U$130="zákl. přenesená",$N$130,0)</f>
        <v>0</v>
      </c>
      <c r="BH130" s="86">
        <f>IF($U$130="sníž. přenesená",$N$130,0)</f>
        <v>0</v>
      </c>
      <c r="BI130" s="86">
        <f>IF($U$130="nulová",$N$130,0)</f>
        <v>0</v>
      </c>
      <c r="BJ130" s="6" t="s">
        <v>22</v>
      </c>
      <c r="BK130" s="86">
        <f>ROUND($L$130*$K$130,2)</f>
        <v>0</v>
      </c>
      <c r="BL130" s="6" t="s">
        <v>138</v>
      </c>
      <c r="BM130" s="6" t="s">
        <v>150</v>
      </c>
    </row>
    <row r="131" spans="2:65" s="6" customFormat="1" ht="27" customHeight="1">
      <c r="B131" s="22"/>
      <c r="C131" s="145" t="s">
        <v>138</v>
      </c>
      <c r="D131" s="145" t="s">
        <v>151</v>
      </c>
      <c r="E131" s="146" t="s">
        <v>152</v>
      </c>
      <c r="F131" s="217" t="s">
        <v>153</v>
      </c>
      <c r="G131" s="218"/>
      <c r="H131" s="218"/>
      <c r="I131" s="218"/>
      <c r="J131" s="147" t="s">
        <v>154</v>
      </c>
      <c r="K131" s="148">
        <v>14</v>
      </c>
      <c r="L131" s="219">
        <v>0</v>
      </c>
      <c r="M131" s="218"/>
      <c r="N131" s="220">
        <f>ROUND($L$131*$K$131,2)</f>
        <v>0</v>
      </c>
      <c r="O131" s="214"/>
      <c r="P131" s="214"/>
      <c r="Q131" s="214"/>
      <c r="R131" s="24"/>
      <c r="T131" s="142"/>
      <c r="U131" s="29" t="s">
        <v>41</v>
      </c>
      <c r="V131" s="23"/>
      <c r="W131" s="143">
        <f>$V$131*$K$131</f>
        <v>0</v>
      </c>
      <c r="X131" s="143">
        <v>0.152</v>
      </c>
      <c r="Y131" s="143">
        <f>$X$131*$K$131</f>
        <v>2.128</v>
      </c>
      <c r="Z131" s="143">
        <v>0</v>
      </c>
      <c r="AA131" s="144">
        <f>$Z$131*$K$131</f>
        <v>0</v>
      </c>
      <c r="AR131" s="6" t="s">
        <v>155</v>
      </c>
      <c r="AT131" s="6" t="s">
        <v>151</v>
      </c>
      <c r="AU131" s="6" t="s">
        <v>91</v>
      </c>
      <c r="AY131" s="6" t="s">
        <v>133</v>
      </c>
      <c r="BE131" s="86">
        <f>IF($U$131="základní",$N$131,0)</f>
        <v>0</v>
      </c>
      <c r="BF131" s="86">
        <f>IF($U$131="snížená",$N$131,0)</f>
        <v>0</v>
      </c>
      <c r="BG131" s="86">
        <f>IF($U$131="zákl. přenesená",$N$131,0)</f>
        <v>0</v>
      </c>
      <c r="BH131" s="86">
        <f>IF($U$131="sníž. přenesená",$N$131,0)</f>
        <v>0</v>
      </c>
      <c r="BI131" s="86">
        <f>IF($U$131="nulová",$N$131,0)</f>
        <v>0</v>
      </c>
      <c r="BJ131" s="6" t="s">
        <v>22</v>
      </c>
      <c r="BK131" s="86">
        <f>ROUND($L$131*$K$131,2)</f>
        <v>0</v>
      </c>
      <c r="BL131" s="6" t="s">
        <v>138</v>
      </c>
      <c r="BM131" s="6" t="s">
        <v>156</v>
      </c>
    </row>
    <row r="132" spans="2:65" s="6" customFormat="1" ht="27" customHeight="1">
      <c r="B132" s="22"/>
      <c r="C132" s="145" t="s">
        <v>157</v>
      </c>
      <c r="D132" s="145" t="s">
        <v>151</v>
      </c>
      <c r="E132" s="146" t="s">
        <v>158</v>
      </c>
      <c r="F132" s="217" t="s">
        <v>159</v>
      </c>
      <c r="G132" s="218"/>
      <c r="H132" s="218"/>
      <c r="I132" s="218"/>
      <c r="J132" s="147" t="s">
        <v>154</v>
      </c>
      <c r="K132" s="148">
        <v>20</v>
      </c>
      <c r="L132" s="219">
        <v>0</v>
      </c>
      <c r="M132" s="218"/>
      <c r="N132" s="220">
        <f>ROUND($L$132*$K$132,2)</f>
        <v>0</v>
      </c>
      <c r="O132" s="214"/>
      <c r="P132" s="214"/>
      <c r="Q132" s="214"/>
      <c r="R132" s="24"/>
      <c r="T132" s="142"/>
      <c r="U132" s="29" t="s">
        <v>41</v>
      </c>
      <c r="V132" s="23"/>
      <c r="W132" s="143">
        <f>$V$132*$K$132</f>
        <v>0</v>
      </c>
      <c r="X132" s="143">
        <v>0.0007</v>
      </c>
      <c r="Y132" s="143">
        <f>$X$132*$K$132</f>
        <v>0.014</v>
      </c>
      <c r="Z132" s="143">
        <v>0</v>
      </c>
      <c r="AA132" s="144">
        <f>$Z$132*$K$132</f>
        <v>0</v>
      </c>
      <c r="AR132" s="6" t="s">
        <v>155</v>
      </c>
      <c r="AT132" s="6" t="s">
        <v>151</v>
      </c>
      <c r="AU132" s="6" t="s">
        <v>91</v>
      </c>
      <c r="AY132" s="6" t="s">
        <v>133</v>
      </c>
      <c r="BE132" s="86">
        <f>IF($U$132="základní",$N$132,0)</f>
        <v>0</v>
      </c>
      <c r="BF132" s="86">
        <f>IF($U$132="snížená",$N$132,0)</f>
        <v>0</v>
      </c>
      <c r="BG132" s="86">
        <f>IF($U$132="zákl. přenesená",$N$132,0)</f>
        <v>0</v>
      </c>
      <c r="BH132" s="86">
        <f>IF($U$132="sníž. přenesená",$N$132,0)</f>
        <v>0</v>
      </c>
      <c r="BI132" s="86">
        <f>IF($U$132="nulová",$N$132,0)</f>
        <v>0</v>
      </c>
      <c r="BJ132" s="6" t="s">
        <v>22</v>
      </c>
      <c r="BK132" s="86">
        <f>ROUND($L$132*$K$132,2)</f>
        <v>0</v>
      </c>
      <c r="BL132" s="6" t="s">
        <v>138</v>
      </c>
      <c r="BM132" s="6" t="s">
        <v>160</v>
      </c>
    </row>
    <row r="133" spans="2:65" s="6" customFormat="1" ht="27" customHeight="1">
      <c r="B133" s="22"/>
      <c r="C133" s="145" t="s">
        <v>161</v>
      </c>
      <c r="D133" s="145" t="s">
        <v>151</v>
      </c>
      <c r="E133" s="146" t="s">
        <v>162</v>
      </c>
      <c r="F133" s="217" t="s">
        <v>163</v>
      </c>
      <c r="G133" s="218"/>
      <c r="H133" s="218"/>
      <c r="I133" s="218"/>
      <c r="J133" s="147" t="s">
        <v>154</v>
      </c>
      <c r="K133" s="148">
        <v>14</v>
      </c>
      <c r="L133" s="219">
        <v>0</v>
      </c>
      <c r="M133" s="218"/>
      <c r="N133" s="220">
        <f>ROUND($L$133*$K$133,2)</f>
        <v>0</v>
      </c>
      <c r="O133" s="214"/>
      <c r="P133" s="214"/>
      <c r="Q133" s="214"/>
      <c r="R133" s="24"/>
      <c r="T133" s="142"/>
      <c r="U133" s="29" t="s">
        <v>41</v>
      </c>
      <c r="V133" s="23"/>
      <c r="W133" s="143">
        <f>$V$133*$K$133</f>
        <v>0</v>
      </c>
      <c r="X133" s="143">
        <v>7E-05</v>
      </c>
      <c r="Y133" s="143">
        <f>$X$133*$K$133</f>
        <v>0.00098</v>
      </c>
      <c r="Z133" s="143">
        <v>0</v>
      </c>
      <c r="AA133" s="144">
        <f>$Z$133*$K$133</f>
        <v>0</v>
      </c>
      <c r="AR133" s="6" t="s">
        <v>155</v>
      </c>
      <c r="AT133" s="6" t="s">
        <v>151</v>
      </c>
      <c r="AU133" s="6" t="s">
        <v>91</v>
      </c>
      <c r="AY133" s="6" t="s">
        <v>133</v>
      </c>
      <c r="BE133" s="86">
        <f>IF($U$133="základní",$N$133,0)</f>
        <v>0</v>
      </c>
      <c r="BF133" s="86">
        <f>IF($U$133="snížená",$N$133,0)</f>
        <v>0</v>
      </c>
      <c r="BG133" s="86">
        <f>IF($U$133="zákl. přenesená",$N$133,0)</f>
        <v>0</v>
      </c>
      <c r="BH133" s="86">
        <f>IF($U$133="sníž. přenesená",$N$133,0)</f>
        <v>0</v>
      </c>
      <c r="BI133" s="86">
        <f>IF($U$133="nulová",$N$133,0)</f>
        <v>0</v>
      </c>
      <c r="BJ133" s="6" t="s">
        <v>22</v>
      </c>
      <c r="BK133" s="86">
        <f>ROUND($L$133*$K$133,2)</f>
        <v>0</v>
      </c>
      <c r="BL133" s="6" t="s">
        <v>138</v>
      </c>
      <c r="BM133" s="6" t="s">
        <v>164</v>
      </c>
    </row>
    <row r="134" spans="2:65" s="6" customFormat="1" ht="15.75" customHeight="1">
      <c r="B134" s="22"/>
      <c r="C134" s="145" t="s">
        <v>165</v>
      </c>
      <c r="D134" s="145" t="s">
        <v>151</v>
      </c>
      <c r="E134" s="146" t="s">
        <v>166</v>
      </c>
      <c r="F134" s="217" t="s">
        <v>167</v>
      </c>
      <c r="G134" s="218"/>
      <c r="H134" s="218"/>
      <c r="I134" s="218"/>
      <c r="J134" s="147" t="s">
        <v>168</v>
      </c>
      <c r="K134" s="148">
        <v>370</v>
      </c>
      <c r="L134" s="219">
        <v>0</v>
      </c>
      <c r="M134" s="218"/>
      <c r="N134" s="220">
        <f>ROUND($L$134*$K$134,2)</f>
        <v>0</v>
      </c>
      <c r="O134" s="214"/>
      <c r="P134" s="214"/>
      <c r="Q134" s="214"/>
      <c r="R134" s="24"/>
      <c r="T134" s="142"/>
      <c r="U134" s="29" t="s">
        <v>41</v>
      </c>
      <c r="V134" s="23"/>
      <c r="W134" s="143">
        <f>$V$134*$K$134</f>
        <v>0</v>
      </c>
      <c r="X134" s="143">
        <v>0.003</v>
      </c>
      <c r="Y134" s="143">
        <f>$X$134*$K$134</f>
        <v>1.11</v>
      </c>
      <c r="Z134" s="143">
        <v>0</v>
      </c>
      <c r="AA134" s="144">
        <f>$Z$134*$K$134</f>
        <v>0</v>
      </c>
      <c r="AR134" s="6" t="s">
        <v>155</v>
      </c>
      <c r="AT134" s="6" t="s">
        <v>151</v>
      </c>
      <c r="AU134" s="6" t="s">
        <v>91</v>
      </c>
      <c r="AY134" s="6" t="s">
        <v>133</v>
      </c>
      <c r="BE134" s="86">
        <f>IF($U$134="základní",$N$134,0)</f>
        <v>0</v>
      </c>
      <c r="BF134" s="86">
        <f>IF($U$134="snížená",$N$134,0)</f>
        <v>0</v>
      </c>
      <c r="BG134" s="86">
        <f>IF($U$134="zákl. přenesená",$N$134,0)</f>
        <v>0</v>
      </c>
      <c r="BH134" s="86">
        <f>IF($U$134="sníž. přenesená",$N$134,0)</f>
        <v>0</v>
      </c>
      <c r="BI134" s="86">
        <f>IF($U$134="nulová",$N$134,0)</f>
        <v>0</v>
      </c>
      <c r="BJ134" s="6" t="s">
        <v>22</v>
      </c>
      <c r="BK134" s="86">
        <f>ROUND($L$134*$K$134,2)</f>
        <v>0</v>
      </c>
      <c r="BL134" s="6" t="s">
        <v>138</v>
      </c>
      <c r="BM134" s="6" t="s">
        <v>169</v>
      </c>
    </row>
    <row r="135" spans="2:65" s="6" customFormat="1" ht="27" customHeight="1">
      <c r="B135" s="22"/>
      <c r="C135" s="145" t="s">
        <v>155</v>
      </c>
      <c r="D135" s="145" t="s">
        <v>151</v>
      </c>
      <c r="E135" s="146" t="s">
        <v>170</v>
      </c>
      <c r="F135" s="217" t="s">
        <v>171</v>
      </c>
      <c r="G135" s="218"/>
      <c r="H135" s="218"/>
      <c r="I135" s="218"/>
      <c r="J135" s="147" t="s">
        <v>168</v>
      </c>
      <c r="K135" s="148">
        <v>150</v>
      </c>
      <c r="L135" s="219">
        <v>0</v>
      </c>
      <c r="M135" s="218"/>
      <c r="N135" s="220">
        <f>ROUND($L$135*$K$135,2)</f>
        <v>0</v>
      </c>
      <c r="O135" s="214"/>
      <c r="P135" s="214"/>
      <c r="Q135" s="214"/>
      <c r="R135" s="24"/>
      <c r="T135" s="142"/>
      <c r="U135" s="29" t="s">
        <v>41</v>
      </c>
      <c r="V135" s="23"/>
      <c r="W135" s="143">
        <f>$V$135*$K$135</f>
        <v>0</v>
      </c>
      <c r="X135" s="143">
        <v>7E-05</v>
      </c>
      <c r="Y135" s="143">
        <f>$X$135*$K$135</f>
        <v>0.010499999999999999</v>
      </c>
      <c r="Z135" s="143">
        <v>0</v>
      </c>
      <c r="AA135" s="144">
        <f>$Z$135*$K$135</f>
        <v>0</v>
      </c>
      <c r="AR135" s="6" t="s">
        <v>155</v>
      </c>
      <c r="AT135" s="6" t="s">
        <v>151</v>
      </c>
      <c r="AU135" s="6" t="s">
        <v>91</v>
      </c>
      <c r="AY135" s="6" t="s">
        <v>133</v>
      </c>
      <c r="BE135" s="86">
        <f>IF($U$135="základní",$N$135,0)</f>
        <v>0</v>
      </c>
      <c r="BF135" s="86">
        <f>IF($U$135="snížená",$N$135,0)</f>
        <v>0</v>
      </c>
      <c r="BG135" s="86">
        <f>IF($U$135="zákl. přenesená",$N$135,0)</f>
        <v>0</v>
      </c>
      <c r="BH135" s="86">
        <f>IF($U$135="sníž. přenesená",$N$135,0)</f>
        <v>0</v>
      </c>
      <c r="BI135" s="86">
        <f>IF($U$135="nulová",$N$135,0)</f>
        <v>0</v>
      </c>
      <c r="BJ135" s="6" t="s">
        <v>22</v>
      </c>
      <c r="BK135" s="86">
        <f>ROUND($L$135*$K$135,2)</f>
        <v>0</v>
      </c>
      <c r="BL135" s="6" t="s">
        <v>138</v>
      </c>
      <c r="BM135" s="6" t="s">
        <v>172</v>
      </c>
    </row>
    <row r="136" spans="2:65" s="6" customFormat="1" ht="15.75" customHeight="1">
      <c r="B136" s="22"/>
      <c r="C136" s="145" t="s">
        <v>173</v>
      </c>
      <c r="D136" s="145" t="s">
        <v>151</v>
      </c>
      <c r="E136" s="146" t="s">
        <v>174</v>
      </c>
      <c r="F136" s="217" t="s">
        <v>175</v>
      </c>
      <c r="G136" s="218"/>
      <c r="H136" s="218"/>
      <c r="I136" s="218"/>
      <c r="J136" s="147" t="s">
        <v>168</v>
      </c>
      <c r="K136" s="148">
        <v>516</v>
      </c>
      <c r="L136" s="219">
        <v>0</v>
      </c>
      <c r="M136" s="218"/>
      <c r="N136" s="220">
        <f>ROUND($L$136*$K$136,2)</f>
        <v>0</v>
      </c>
      <c r="O136" s="214"/>
      <c r="P136" s="214"/>
      <c r="Q136" s="214"/>
      <c r="R136" s="24"/>
      <c r="T136" s="142"/>
      <c r="U136" s="29" t="s">
        <v>41</v>
      </c>
      <c r="V136" s="23"/>
      <c r="W136" s="143">
        <f>$V$136*$K$136</f>
        <v>0</v>
      </c>
      <c r="X136" s="143">
        <v>0.000634</v>
      </c>
      <c r="Y136" s="143">
        <f>$X$136*$K$136</f>
        <v>0.327144</v>
      </c>
      <c r="Z136" s="143">
        <v>0</v>
      </c>
      <c r="AA136" s="144">
        <f>$Z$136*$K$136</f>
        <v>0</v>
      </c>
      <c r="AR136" s="6" t="s">
        <v>155</v>
      </c>
      <c r="AT136" s="6" t="s">
        <v>151</v>
      </c>
      <c r="AU136" s="6" t="s">
        <v>91</v>
      </c>
      <c r="AY136" s="6" t="s">
        <v>133</v>
      </c>
      <c r="BE136" s="86">
        <f>IF($U$136="základní",$N$136,0)</f>
        <v>0</v>
      </c>
      <c r="BF136" s="86">
        <f>IF($U$136="snížená",$N$136,0)</f>
        <v>0</v>
      </c>
      <c r="BG136" s="86">
        <f>IF($U$136="zákl. přenesená",$N$136,0)</f>
        <v>0</v>
      </c>
      <c r="BH136" s="86">
        <f>IF($U$136="sníž. přenesená",$N$136,0)</f>
        <v>0</v>
      </c>
      <c r="BI136" s="86">
        <f>IF($U$136="nulová",$N$136,0)</f>
        <v>0</v>
      </c>
      <c r="BJ136" s="6" t="s">
        <v>22</v>
      </c>
      <c r="BK136" s="86">
        <f>ROUND($L$136*$K$136,2)</f>
        <v>0</v>
      </c>
      <c r="BL136" s="6" t="s">
        <v>138</v>
      </c>
      <c r="BM136" s="6" t="s">
        <v>176</v>
      </c>
    </row>
    <row r="137" spans="2:47" s="6" customFormat="1" ht="18.75" customHeight="1">
      <c r="B137" s="22"/>
      <c r="C137" s="23"/>
      <c r="D137" s="23"/>
      <c r="E137" s="23"/>
      <c r="F137" s="212" t="s">
        <v>177</v>
      </c>
      <c r="G137" s="180"/>
      <c r="H137" s="180"/>
      <c r="I137" s="180"/>
      <c r="J137" s="23"/>
      <c r="K137" s="23"/>
      <c r="L137" s="23"/>
      <c r="M137" s="23"/>
      <c r="N137" s="23"/>
      <c r="O137" s="23"/>
      <c r="P137" s="23"/>
      <c r="Q137" s="23"/>
      <c r="R137" s="24"/>
      <c r="T137" s="62"/>
      <c r="U137" s="23"/>
      <c r="V137" s="23"/>
      <c r="W137" s="23"/>
      <c r="X137" s="23"/>
      <c r="Y137" s="23"/>
      <c r="Z137" s="23"/>
      <c r="AA137" s="63"/>
      <c r="AT137" s="6" t="s">
        <v>145</v>
      </c>
      <c r="AU137" s="6" t="s">
        <v>91</v>
      </c>
    </row>
    <row r="138" spans="2:65" s="6" customFormat="1" ht="15.75" customHeight="1">
      <c r="B138" s="22"/>
      <c r="C138" s="138" t="s">
        <v>26</v>
      </c>
      <c r="D138" s="138" t="s">
        <v>134</v>
      </c>
      <c r="E138" s="139" t="s">
        <v>178</v>
      </c>
      <c r="F138" s="213" t="s">
        <v>179</v>
      </c>
      <c r="G138" s="214"/>
      <c r="H138" s="214"/>
      <c r="I138" s="214"/>
      <c r="J138" s="140" t="s">
        <v>149</v>
      </c>
      <c r="K138" s="141">
        <v>3</v>
      </c>
      <c r="L138" s="215">
        <v>0</v>
      </c>
      <c r="M138" s="214"/>
      <c r="N138" s="216">
        <f>ROUND($L$138*$K$138,2)</f>
        <v>0</v>
      </c>
      <c r="O138" s="214"/>
      <c r="P138" s="214"/>
      <c r="Q138" s="214"/>
      <c r="R138" s="24"/>
      <c r="T138" s="142"/>
      <c r="U138" s="29" t="s">
        <v>41</v>
      </c>
      <c r="V138" s="23"/>
      <c r="W138" s="143">
        <f>$V$138*$K$138</f>
        <v>0</v>
      </c>
      <c r="X138" s="143">
        <v>0</v>
      </c>
      <c r="Y138" s="143">
        <f>$X$138*$K$138</f>
        <v>0</v>
      </c>
      <c r="Z138" s="143">
        <v>0</v>
      </c>
      <c r="AA138" s="144">
        <f>$Z$138*$K$138</f>
        <v>0</v>
      </c>
      <c r="AR138" s="6" t="s">
        <v>138</v>
      </c>
      <c r="AT138" s="6" t="s">
        <v>134</v>
      </c>
      <c r="AU138" s="6" t="s">
        <v>91</v>
      </c>
      <c r="AY138" s="6" t="s">
        <v>133</v>
      </c>
      <c r="BE138" s="86">
        <f>IF($U$138="základní",$N$138,0)</f>
        <v>0</v>
      </c>
      <c r="BF138" s="86">
        <f>IF($U$138="snížená",$N$138,0)</f>
        <v>0</v>
      </c>
      <c r="BG138" s="86">
        <f>IF($U$138="zákl. přenesená",$N$138,0)</f>
        <v>0</v>
      </c>
      <c r="BH138" s="86">
        <f>IF($U$138="sníž. přenesená",$N$138,0)</f>
        <v>0</v>
      </c>
      <c r="BI138" s="86">
        <f>IF($U$138="nulová",$N$138,0)</f>
        <v>0</v>
      </c>
      <c r="BJ138" s="6" t="s">
        <v>22</v>
      </c>
      <c r="BK138" s="86">
        <f>ROUND($L$138*$K$138,2)</f>
        <v>0</v>
      </c>
      <c r="BL138" s="6" t="s">
        <v>138</v>
      </c>
      <c r="BM138" s="6" t="s">
        <v>180</v>
      </c>
    </row>
    <row r="139" spans="2:65" s="6" customFormat="1" ht="15.75" customHeight="1">
      <c r="B139" s="22"/>
      <c r="C139" s="138" t="s">
        <v>181</v>
      </c>
      <c r="D139" s="138" t="s">
        <v>134</v>
      </c>
      <c r="E139" s="139" t="s">
        <v>182</v>
      </c>
      <c r="F139" s="213" t="s">
        <v>183</v>
      </c>
      <c r="G139" s="214"/>
      <c r="H139" s="214"/>
      <c r="I139" s="214"/>
      <c r="J139" s="140" t="s">
        <v>149</v>
      </c>
      <c r="K139" s="141">
        <v>28</v>
      </c>
      <c r="L139" s="215">
        <v>0</v>
      </c>
      <c r="M139" s="214"/>
      <c r="N139" s="216">
        <f>ROUND($L$139*$K$139,2)</f>
        <v>0</v>
      </c>
      <c r="O139" s="214"/>
      <c r="P139" s="214"/>
      <c r="Q139" s="214"/>
      <c r="R139" s="24"/>
      <c r="T139" s="142"/>
      <c r="U139" s="29" t="s">
        <v>41</v>
      </c>
      <c r="V139" s="23"/>
      <c r="W139" s="143">
        <f>$V$139*$K$139</f>
        <v>0</v>
      </c>
      <c r="X139" s="143">
        <v>0</v>
      </c>
      <c r="Y139" s="143">
        <f>$X$139*$K$139</f>
        <v>0</v>
      </c>
      <c r="Z139" s="143">
        <v>0</v>
      </c>
      <c r="AA139" s="144">
        <f>$Z$139*$K$139</f>
        <v>0</v>
      </c>
      <c r="AR139" s="6" t="s">
        <v>138</v>
      </c>
      <c r="AT139" s="6" t="s">
        <v>134</v>
      </c>
      <c r="AU139" s="6" t="s">
        <v>91</v>
      </c>
      <c r="AY139" s="6" t="s">
        <v>133</v>
      </c>
      <c r="BE139" s="86">
        <f>IF($U$139="základní",$N$139,0)</f>
        <v>0</v>
      </c>
      <c r="BF139" s="86">
        <f>IF($U$139="snížená",$N$139,0)</f>
        <v>0</v>
      </c>
      <c r="BG139" s="86">
        <f>IF($U$139="zákl. přenesená",$N$139,0)</f>
        <v>0</v>
      </c>
      <c r="BH139" s="86">
        <f>IF($U$139="sníž. přenesená",$N$139,0)</f>
        <v>0</v>
      </c>
      <c r="BI139" s="86">
        <f>IF($U$139="nulová",$N$139,0)</f>
        <v>0</v>
      </c>
      <c r="BJ139" s="6" t="s">
        <v>22</v>
      </c>
      <c r="BK139" s="86">
        <f>ROUND($L$139*$K$139,2)</f>
        <v>0</v>
      </c>
      <c r="BL139" s="6" t="s">
        <v>138</v>
      </c>
      <c r="BM139" s="6" t="s">
        <v>184</v>
      </c>
    </row>
    <row r="140" spans="2:65" s="6" customFormat="1" ht="15.75" customHeight="1">
      <c r="B140" s="22"/>
      <c r="C140" s="138" t="s">
        <v>185</v>
      </c>
      <c r="D140" s="138" t="s">
        <v>134</v>
      </c>
      <c r="E140" s="139" t="s">
        <v>186</v>
      </c>
      <c r="F140" s="213" t="s">
        <v>187</v>
      </c>
      <c r="G140" s="214"/>
      <c r="H140" s="214"/>
      <c r="I140" s="214"/>
      <c r="J140" s="140" t="s">
        <v>149</v>
      </c>
      <c r="K140" s="141">
        <v>14</v>
      </c>
      <c r="L140" s="215">
        <v>0</v>
      </c>
      <c r="M140" s="214"/>
      <c r="N140" s="216">
        <f>ROUND($L$140*$K$140,2)</f>
        <v>0</v>
      </c>
      <c r="O140" s="214"/>
      <c r="P140" s="214"/>
      <c r="Q140" s="214"/>
      <c r="R140" s="24"/>
      <c r="T140" s="142"/>
      <c r="U140" s="29" t="s">
        <v>41</v>
      </c>
      <c r="V140" s="23"/>
      <c r="W140" s="143">
        <f>$V$140*$K$140</f>
        <v>0</v>
      </c>
      <c r="X140" s="143">
        <v>0</v>
      </c>
      <c r="Y140" s="143">
        <f>$X$140*$K$140</f>
        <v>0</v>
      </c>
      <c r="Z140" s="143">
        <v>0</v>
      </c>
      <c r="AA140" s="144">
        <f>$Z$140*$K$140</f>
        <v>0</v>
      </c>
      <c r="AR140" s="6" t="s">
        <v>138</v>
      </c>
      <c r="AT140" s="6" t="s">
        <v>134</v>
      </c>
      <c r="AU140" s="6" t="s">
        <v>91</v>
      </c>
      <c r="AY140" s="6" t="s">
        <v>133</v>
      </c>
      <c r="BE140" s="86">
        <f>IF($U$140="základní",$N$140,0)</f>
        <v>0</v>
      </c>
      <c r="BF140" s="86">
        <f>IF($U$140="snížená",$N$140,0)</f>
        <v>0</v>
      </c>
      <c r="BG140" s="86">
        <f>IF($U$140="zákl. přenesená",$N$140,0)</f>
        <v>0</v>
      </c>
      <c r="BH140" s="86">
        <f>IF($U$140="sníž. přenesená",$N$140,0)</f>
        <v>0</v>
      </c>
      <c r="BI140" s="86">
        <f>IF($U$140="nulová",$N$140,0)</f>
        <v>0</v>
      </c>
      <c r="BJ140" s="6" t="s">
        <v>22</v>
      </c>
      <c r="BK140" s="86">
        <f>ROUND($L$140*$K$140,2)</f>
        <v>0</v>
      </c>
      <c r="BL140" s="6" t="s">
        <v>138</v>
      </c>
      <c r="BM140" s="6" t="s">
        <v>188</v>
      </c>
    </row>
    <row r="141" spans="2:65" s="6" customFormat="1" ht="15.75" customHeight="1">
      <c r="B141" s="22"/>
      <c r="C141" s="138" t="s">
        <v>189</v>
      </c>
      <c r="D141" s="138" t="s">
        <v>134</v>
      </c>
      <c r="E141" s="139" t="s">
        <v>190</v>
      </c>
      <c r="F141" s="213" t="s">
        <v>191</v>
      </c>
      <c r="G141" s="214"/>
      <c r="H141" s="214"/>
      <c r="I141" s="214"/>
      <c r="J141" s="140" t="s">
        <v>149</v>
      </c>
      <c r="K141" s="141">
        <v>14</v>
      </c>
      <c r="L141" s="215">
        <v>0</v>
      </c>
      <c r="M141" s="214"/>
      <c r="N141" s="216">
        <f>ROUND($L$141*$K$141,2)</f>
        <v>0</v>
      </c>
      <c r="O141" s="214"/>
      <c r="P141" s="214"/>
      <c r="Q141" s="214"/>
      <c r="R141" s="24"/>
      <c r="T141" s="142"/>
      <c r="U141" s="29" t="s">
        <v>41</v>
      </c>
      <c r="V141" s="23"/>
      <c r="W141" s="143">
        <f>$V$141*$K$141</f>
        <v>0</v>
      </c>
      <c r="X141" s="143">
        <v>0</v>
      </c>
      <c r="Y141" s="143">
        <f>$X$141*$K$141</f>
        <v>0</v>
      </c>
      <c r="Z141" s="143">
        <v>0</v>
      </c>
      <c r="AA141" s="144">
        <f>$Z$141*$K$141</f>
        <v>0</v>
      </c>
      <c r="AR141" s="6" t="s">
        <v>138</v>
      </c>
      <c r="AT141" s="6" t="s">
        <v>134</v>
      </c>
      <c r="AU141" s="6" t="s">
        <v>91</v>
      </c>
      <c r="AY141" s="6" t="s">
        <v>133</v>
      </c>
      <c r="BE141" s="86">
        <f>IF($U$141="základní",$N$141,0)</f>
        <v>0</v>
      </c>
      <c r="BF141" s="86">
        <f>IF($U$141="snížená",$N$141,0)</f>
        <v>0</v>
      </c>
      <c r="BG141" s="86">
        <f>IF($U$141="zákl. přenesená",$N$141,0)</f>
        <v>0</v>
      </c>
      <c r="BH141" s="86">
        <f>IF($U$141="sníž. přenesená",$N$141,0)</f>
        <v>0</v>
      </c>
      <c r="BI141" s="86">
        <f>IF($U$141="nulová",$N$141,0)</f>
        <v>0</v>
      </c>
      <c r="BJ141" s="6" t="s">
        <v>22</v>
      </c>
      <c r="BK141" s="86">
        <f>ROUND($L$141*$K$141,2)</f>
        <v>0</v>
      </c>
      <c r="BL141" s="6" t="s">
        <v>138</v>
      </c>
      <c r="BM141" s="6" t="s">
        <v>192</v>
      </c>
    </row>
    <row r="142" spans="2:65" s="6" customFormat="1" ht="15.75" customHeight="1">
      <c r="B142" s="22"/>
      <c r="C142" s="138" t="s">
        <v>193</v>
      </c>
      <c r="D142" s="138" t="s">
        <v>134</v>
      </c>
      <c r="E142" s="139" t="s">
        <v>194</v>
      </c>
      <c r="F142" s="213" t="s">
        <v>195</v>
      </c>
      <c r="G142" s="214"/>
      <c r="H142" s="214"/>
      <c r="I142" s="214"/>
      <c r="J142" s="140" t="s">
        <v>149</v>
      </c>
      <c r="K142" s="141">
        <v>14</v>
      </c>
      <c r="L142" s="215">
        <v>0</v>
      </c>
      <c r="M142" s="214"/>
      <c r="N142" s="216">
        <f>ROUND($L$142*$K$142,2)</f>
        <v>0</v>
      </c>
      <c r="O142" s="214"/>
      <c r="P142" s="214"/>
      <c r="Q142" s="214"/>
      <c r="R142" s="24"/>
      <c r="T142" s="142"/>
      <c r="U142" s="29" t="s">
        <v>41</v>
      </c>
      <c r="V142" s="23"/>
      <c r="W142" s="143">
        <f>$V$142*$K$142</f>
        <v>0</v>
      </c>
      <c r="X142" s="143">
        <v>0</v>
      </c>
      <c r="Y142" s="143">
        <f>$X$142*$K$142</f>
        <v>0</v>
      </c>
      <c r="Z142" s="143">
        <v>0</v>
      </c>
      <c r="AA142" s="144">
        <f>$Z$142*$K$142</f>
        <v>0</v>
      </c>
      <c r="AR142" s="6" t="s">
        <v>138</v>
      </c>
      <c r="AT142" s="6" t="s">
        <v>134</v>
      </c>
      <c r="AU142" s="6" t="s">
        <v>91</v>
      </c>
      <c r="AY142" s="6" t="s">
        <v>133</v>
      </c>
      <c r="BE142" s="86">
        <f>IF($U$142="základní",$N$142,0)</f>
        <v>0</v>
      </c>
      <c r="BF142" s="86">
        <f>IF($U$142="snížená",$N$142,0)</f>
        <v>0</v>
      </c>
      <c r="BG142" s="86">
        <f>IF($U$142="zákl. přenesená",$N$142,0)</f>
        <v>0</v>
      </c>
      <c r="BH142" s="86">
        <f>IF($U$142="sníž. přenesená",$N$142,0)</f>
        <v>0</v>
      </c>
      <c r="BI142" s="86">
        <f>IF($U$142="nulová",$N$142,0)</f>
        <v>0</v>
      </c>
      <c r="BJ142" s="6" t="s">
        <v>22</v>
      </c>
      <c r="BK142" s="86">
        <f>ROUND($L$142*$K$142,2)</f>
        <v>0</v>
      </c>
      <c r="BL142" s="6" t="s">
        <v>138</v>
      </c>
      <c r="BM142" s="6" t="s">
        <v>196</v>
      </c>
    </row>
    <row r="143" spans="2:65" s="6" customFormat="1" ht="27" customHeight="1">
      <c r="B143" s="22"/>
      <c r="C143" s="138" t="s">
        <v>9</v>
      </c>
      <c r="D143" s="138" t="s">
        <v>134</v>
      </c>
      <c r="E143" s="139" t="s">
        <v>197</v>
      </c>
      <c r="F143" s="213" t="s">
        <v>198</v>
      </c>
      <c r="G143" s="214"/>
      <c r="H143" s="214"/>
      <c r="I143" s="214"/>
      <c r="J143" s="140" t="s">
        <v>168</v>
      </c>
      <c r="K143" s="141">
        <v>370</v>
      </c>
      <c r="L143" s="215">
        <v>0</v>
      </c>
      <c r="M143" s="214"/>
      <c r="N143" s="216">
        <f>ROUND($L$143*$K$143,2)</f>
        <v>0</v>
      </c>
      <c r="O143" s="214"/>
      <c r="P143" s="214"/>
      <c r="Q143" s="214"/>
      <c r="R143" s="24"/>
      <c r="T143" s="142"/>
      <c r="U143" s="29" t="s">
        <v>41</v>
      </c>
      <c r="V143" s="23"/>
      <c r="W143" s="143">
        <f>$V$143*$K$143</f>
        <v>0</v>
      </c>
      <c r="X143" s="143">
        <v>0</v>
      </c>
      <c r="Y143" s="143">
        <f>$X$143*$K$143</f>
        <v>0</v>
      </c>
      <c r="Z143" s="143">
        <v>0</v>
      </c>
      <c r="AA143" s="144">
        <f>$Z$143*$K$143</f>
        <v>0</v>
      </c>
      <c r="AR143" s="6" t="s">
        <v>138</v>
      </c>
      <c r="AT143" s="6" t="s">
        <v>134</v>
      </c>
      <c r="AU143" s="6" t="s">
        <v>91</v>
      </c>
      <c r="AY143" s="6" t="s">
        <v>133</v>
      </c>
      <c r="BE143" s="86">
        <f>IF($U$143="základní",$N$143,0)</f>
        <v>0</v>
      </c>
      <c r="BF143" s="86">
        <f>IF($U$143="snížená",$N$143,0)</f>
        <v>0</v>
      </c>
      <c r="BG143" s="86">
        <f>IF($U$143="zákl. přenesená",$N$143,0)</f>
        <v>0</v>
      </c>
      <c r="BH143" s="86">
        <f>IF($U$143="sníž. přenesená",$N$143,0)</f>
        <v>0</v>
      </c>
      <c r="BI143" s="86">
        <f>IF($U$143="nulová",$N$143,0)</f>
        <v>0</v>
      </c>
      <c r="BJ143" s="6" t="s">
        <v>22</v>
      </c>
      <c r="BK143" s="86">
        <f>ROUND($L$143*$K$143,2)</f>
        <v>0</v>
      </c>
      <c r="BL143" s="6" t="s">
        <v>138</v>
      </c>
      <c r="BM143" s="6" t="s">
        <v>199</v>
      </c>
    </row>
    <row r="144" spans="2:65" s="6" customFormat="1" ht="15.75" customHeight="1">
      <c r="B144" s="22"/>
      <c r="C144" s="145" t="s">
        <v>200</v>
      </c>
      <c r="D144" s="145" t="s">
        <v>151</v>
      </c>
      <c r="E144" s="146" t="s">
        <v>201</v>
      </c>
      <c r="F144" s="217" t="s">
        <v>202</v>
      </c>
      <c r="G144" s="218"/>
      <c r="H144" s="218"/>
      <c r="I144" s="218"/>
      <c r="J144" s="147" t="s">
        <v>149</v>
      </c>
      <c r="K144" s="148">
        <v>10</v>
      </c>
      <c r="L144" s="219">
        <v>0</v>
      </c>
      <c r="M144" s="218"/>
      <c r="N144" s="220">
        <f>ROUND($L$144*$K$144,2)</f>
        <v>0</v>
      </c>
      <c r="O144" s="214"/>
      <c r="P144" s="214"/>
      <c r="Q144" s="214"/>
      <c r="R144" s="24"/>
      <c r="T144" s="142"/>
      <c r="U144" s="29" t="s">
        <v>41</v>
      </c>
      <c r="V144" s="23"/>
      <c r="W144" s="143">
        <f>$V$144*$K$144</f>
        <v>0</v>
      </c>
      <c r="X144" s="143">
        <v>0</v>
      </c>
      <c r="Y144" s="143">
        <f>$X$144*$K$144</f>
        <v>0</v>
      </c>
      <c r="Z144" s="143">
        <v>0</v>
      </c>
      <c r="AA144" s="144">
        <f>$Z$144*$K$144</f>
        <v>0</v>
      </c>
      <c r="AR144" s="6" t="s">
        <v>155</v>
      </c>
      <c r="AT144" s="6" t="s">
        <v>151</v>
      </c>
      <c r="AU144" s="6" t="s">
        <v>91</v>
      </c>
      <c r="AY144" s="6" t="s">
        <v>133</v>
      </c>
      <c r="BE144" s="86">
        <f>IF($U$144="základní",$N$144,0)</f>
        <v>0</v>
      </c>
      <c r="BF144" s="86">
        <f>IF($U$144="snížená",$N$144,0)</f>
        <v>0</v>
      </c>
      <c r="BG144" s="86">
        <f>IF($U$144="zákl. přenesená",$N$144,0)</f>
        <v>0</v>
      </c>
      <c r="BH144" s="86">
        <f>IF($U$144="sníž. přenesená",$N$144,0)</f>
        <v>0</v>
      </c>
      <c r="BI144" s="86">
        <f>IF($U$144="nulová",$N$144,0)</f>
        <v>0</v>
      </c>
      <c r="BJ144" s="6" t="s">
        <v>22</v>
      </c>
      <c r="BK144" s="86">
        <f>ROUND($L$144*$K$144,2)</f>
        <v>0</v>
      </c>
      <c r="BL144" s="6" t="s">
        <v>138</v>
      </c>
      <c r="BM144" s="6" t="s">
        <v>203</v>
      </c>
    </row>
    <row r="145" spans="2:65" s="6" customFormat="1" ht="15.75" customHeight="1">
      <c r="B145" s="22"/>
      <c r="C145" s="145" t="s">
        <v>204</v>
      </c>
      <c r="D145" s="145" t="s">
        <v>151</v>
      </c>
      <c r="E145" s="146" t="s">
        <v>205</v>
      </c>
      <c r="F145" s="217" t="s">
        <v>206</v>
      </c>
      <c r="G145" s="218"/>
      <c r="H145" s="218"/>
      <c r="I145" s="218"/>
      <c r="J145" s="147" t="s">
        <v>149</v>
      </c>
      <c r="K145" s="148">
        <v>4</v>
      </c>
      <c r="L145" s="219">
        <v>0</v>
      </c>
      <c r="M145" s="218"/>
      <c r="N145" s="220">
        <f>ROUND($L$145*$K$145,2)</f>
        <v>0</v>
      </c>
      <c r="O145" s="214"/>
      <c r="P145" s="214"/>
      <c r="Q145" s="214"/>
      <c r="R145" s="24"/>
      <c r="T145" s="142"/>
      <c r="U145" s="29" t="s">
        <v>41</v>
      </c>
      <c r="V145" s="23"/>
      <c r="W145" s="143">
        <f>$V$145*$K$145</f>
        <v>0</v>
      </c>
      <c r="X145" s="143">
        <v>0</v>
      </c>
      <c r="Y145" s="143">
        <f>$X$145*$K$145</f>
        <v>0</v>
      </c>
      <c r="Z145" s="143">
        <v>0</v>
      </c>
      <c r="AA145" s="144">
        <f>$Z$145*$K$145</f>
        <v>0</v>
      </c>
      <c r="AR145" s="6" t="s">
        <v>155</v>
      </c>
      <c r="AT145" s="6" t="s">
        <v>151</v>
      </c>
      <c r="AU145" s="6" t="s">
        <v>91</v>
      </c>
      <c r="AY145" s="6" t="s">
        <v>133</v>
      </c>
      <c r="BE145" s="86">
        <f>IF($U$145="základní",$N$145,0)</f>
        <v>0</v>
      </c>
      <c r="BF145" s="86">
        <f>IF($U$145="snížená",$N$145,0)</f>
        <v>0</v>
      </c>
      <c r="BG145" s="86">
        <f>IF($U$145="zákl. přenesená",$N$145,0)</f>
        <v>0</v>
      </c>
      <c r="BH145" s="86">
        <f>IF($U$145="sníž. přenesená",$N$145,0)</f>
        <v>0</v>
      </c>
      <c r="BI145" s="86">
        <f>IF($U$145="nulová",$N$145,0)</f>
        <v>0</v>
      </c>
      <c r="BJ145" s="6" t="s">
        <v>22</v>
      </c>
      <c r="BK145" s="86">
        <f>ROUND($L$145*$K$145,2)</f>
        <v>0</v>
      </c>
      <c r="BL145" s="6" t="s">
        <v>138</v>
      </c>
      <c r="BM145" s="6" t="s">
        <v>207</v>
      </c>
    </row>
    <row r="146" spans="2:65" s="6" customFormat="1" ht="15.75" customHeight="1">
      <c r="B146" s="22"/>
      <c r="C146" s="138" t="s">
        <v>208</v>
      </c>
      <c r="D146" s="138" t="s">
        <v>134</v>
      </c>
      <c r="E146" s="139" t="s">
        <v>209</v>
      </c>
      <c r="F146" s="213" t="s">
        <v>210</v>
      </c>
      <c r="G146" s="214"/>
      <c r="H146" s="214"/>
      <c r="I146" s="214"/>
      <c r="J146" s="140" t="s">
        <v>149</v>
      </c>
      <c r="K146" s="141">
        <v>20</v>
      </c>
      <c r="L146" s="215">
        <v>0</v>
      </c>
      <c r="M146" s="214"/>
      <c r="N146" s="216">
        <f>ROUND($L$146*$K$146,2)</f>
        <v>0</v>
      </c>
      <c r="O146" s="214"/>
      <c r="P146" s="214"/>
      <c r="Q146" s="214"/>
      <c r="R146" s="24"/>
      <c r="T146" s="142"/>
      <c r="U146" s="29" t="s">
        <v>41</v>
      </c>
      <c r="V146" s="23"/>
      <c r="W146" s="143">
        <f>$V$146*$K$146</f>
        <v>0</v>
      </c>
      <c r="X146" s="143">
        <v>0</v>
      </c>
      <c r="Y146" s="143">
        <f>$X$146*$K$146</f>
        <v>0</v>
      </c>
      <c r="Z146" s="143">
        <v>0</v>
      </c>
      <c r="AA146" s="144">
        <f>$Z$146*$K$146</f>
        <v>0</v>
      </c>
      <c r="AR146" s="6" t="s">
        <v>138</v>
      </c>
      <c r="AT146" s="6" t="s">
        <v>134</v>
      </c>
      <c r="AU146" s="6" t="s">
        <v>91</v>
      </c>
      <c r="AY146" s="6" t="s">
        <v>133</v>
      </c>
      <c r="BE146" s="86">
        <f>IF($U$146="základní",$N$146,0)</f>
        <v>0</v>
      </c>
      <c r="BF146" s="86">
        <f>IF($U$146="snížená",$N$146,0)</f>
        <v>0</v>
      </c>
      <c r="BG146" s="86">
        <f>IF($U$146="zákl. přenesená",$N$146,0)</f>
        <v>0</v>
      </c>
      <c r="BH146" s="86">
        <f>IF($U$146="sníž. přenesená",$N$146,0)</f>
        <v>0</v>
      </c>
      <c r="BI146" s="86">
        <f>IF($U$146="nulová",$N$146,0)</f>
        <v>0</v>
      </c>
      <c r="BJ146" s="6" t="s">
        <v>22</v>
      </c>
      <c r="BK146" s="86">
        <f>ROUND($L$146*$K$146,2)</f>
        <v>0</v>
      </c>
      <c r="BL146" s="6" t="s">
        <v>138</v>
      </c>
      <c r="BM146" s="6" t="s">
        <v>211</v>
      </c>
    </row>
    <row r="147" spans="2:65" s="6" customFormat="1" ht="15.75" customHeight="1">
      <c r="B147" s="22"/>
      <c r="C147" s="138" t="s">
        <v>212</v>
      </c>
      <c r="D147" s="138" t="s">
        <v>134</v>
      </c>
      <c r="E147" s="139" t="s">
        <v>213</v>
      </c>
      <c r="F147" s="213" t="s">
        <v>214</v>
      </c>
      <c r="G147" s="214"/>
      <c r="H147" s="214"/>
      <c r="I147" s="214"/>
      <c r="J147" s="140" t="s">
        <v>149</v>
      </c>
      <c r="K147" s="141">
        <v>1</v>
      </c>
      <c r="L147" s="215">
        <v>0</v>
      </c>
      <c r="M147" s="214"/>
      <c r="N147" s="216">
        <f>ROUND($L$147*$K$147,2)</f>
        <v>0</v>
      </c>
      <c r="O147" s="214"/>
      <c r="P147" s="214"/>
      <c r="Q147" s="214"/>
      <c r="R147" s="24"/>
      <c r="T147" s="142"/>
      <c r="U147" s="29" t="s">
        <v>41</v>
      </c>
      <c r="V147" s="23"/>
      <c r="W147" s="143">
        <f>$V$147*$K$147</f>
        <v>0</v>
      </c>
      <c r="X147" s="143">
        <v>0</v>
      </c>
      <c r="Y147" s="143">
        <f>$X$147*$K$147</f>
        <v>0</v>
      </c>
      <c r="Z147" s="143">
        <v>0</v>
      </c>
      <c r="AA147" s="144">
        <f>$Z$147*$K$147</f>
        <v>0</v>
      </c>
      <c r="AR147" s="6" t="s">
        <v>138</v>
      </c>
      <c r="AT147" s="6" t="s">
        <v>134</v>
      </c>
      <c r="AU147" s="6" t="s">
        <v>91</v>
      </c>
      <c r="AY147" s="6" t="s">
        <v>133</v>
      </c>
      <c r="BE147" s="86">
        <f>IF($U$147="základní",$N$147,0)</f>
        <v>0</v>
      </c>
      <c r="BF147" s="86">
        <f>IF($U$147="snížená",$N$147,0)</f>
        <v>0</v>
      </c>
      <c r="BG147" s="86">
        <f>IF($U$147="zákl. přenesená",$N$147,0)</f>
        <v>0</v>
      </c>
      <c r="BH147" s="86">
        <f>IF($U$147="sníž. přenesená",$N$147,0)</f>
        <v>0</v>
      </c>
      <c r="BI147" s="86">
        <f>IF($U$147="nulová",$N$147,0)</f>
        <v>0</v>
      </c>
      <c r="BJ147" s="6" t="s">
        <v>22</v>
      </c>
      <c r="BK147" s="86">
        <f>ROUND($L$147*$K$147,2)</f>
        <v>0</v>
      </c>
      <c r="BL147" s="6" t="s">
        <v>138</v>
      </c>
      <c r="BM147" s="6" t="s">
        <v>215</v>
      </c>
    </row>
    <row r="148" spans="2:65" s="6" customFormat="1" ht="15.75" customHeight="1">
      <c r="B148" s="22"/>
      <c r="C148" s="138" t="s">
        <v>216</v>
      </c>
      <c r="D148" s="138" t="s">
        <v>134</v>
      </c>
      <c r="E148" s="139" t="s">
        <v>217</v>
      </c>
      <c r="F148" s="213" t="s">
        <v>218</v>
      </c>
      <c r="G148" s="214"/>
      <c r="H148" s="214"/>
      <c r="I148" s="214"/>
      <c r="J148" s="140" t="s">
        <v>168</v>
      </c>
      <c r="K148" s="141">
        <v>150</v>
      </c>
      <c r="L148" s="215">
        <v>0</v>
      </c>
      <c r="M148" s="214"/>
      <c r="N148" s="216">
        <f>ROUND($L$148*$K$148,2)</f>
        <v>0</v>
      </c>
      <c r="O148" s="214"/>
      <c r="P148" s="214"/>
      <c r="Q148" s="214"/>
      <c r="R148" s="24"/>
      <c r="T148" s="142"/>
      <c r="U148" s="29" t="s">
        <v>41</v>
      </c>
      <c r="V148" s="23"/>
      <c r="W148" s="143">
        <f>$V$148*$K$148</f>
        <v>0</v>
      </c>
      <c r="X148" s="143">
        <v>0</v>
      </c>
      <c r="Y148" s="143">
        <f>$X$148*$K$148</f>
        <v>0</v>
      </c>
      <c r="Z148" s="143">
        <v>0</v>
      </c>
      <c r="AA148" s="144">
        <f>$Z$148*$K$148</f>
        <v>0</v>
      </c>
      <c r="AR148" s="6" t="s">
        <v>138</v>
      </c>
      <c r="AT148" s="6" t="s">
        <v>134</v>
      </c>
      <c r="AU148" s="6" t="s">
        <v>91</v>
      </c>
      <c r="AY148" s="6" t="s">
        <v>133</v>
      </c>
      <c r="BE148" s="86">
        <f>IF($U$148="základní",$N$148,0)</f>
        <v>0</v>
      </c>
      <c r="BF148" s="86">
        <f>IF($U$148="snížená",$N$148,0)</f>
        <v>0</v>
      </c>
      <c r="BG148" s="86">
        <f>IF($U$148="zákl. přenesená",$N$148,0)</f>
        <v>0</v>
      </c>
      <c r="BH148" s="86">
        <f>IF($U$148="sníž. přenesená",$N$148,0)</f>
        <v>0</v>
      </c>
      <c r="BI148" s="86">
        <f>IF($U$148="nulová",$N$148,0)</f>
        <v>0</v>
      </c>
      <c r="BJ148" s="6" t="s">
        <v>22</v>
      </c>
      <c r="BK148" s="86">
        <f>ROUND($L$148*$K$148,2)</f>
        <v>0</v>
      </c>
      <c r="BL148" s="6" t="s">
        <v>138</v>
      </c>
      <c r="BM148" s="6" t="s">
        <v>219</v>
      </c>
    </row>
    <row r="149" spans="2:65" s="6" customFormat="1" ht="27" customHeight="1">
      <c r="B149" s="22"/>
      <c r="C149" s="145" t="s">
        <v>8</v>
      </c>
      <c r="D149" s="145" t="s">
        <v>151</v>
      </c>
      <c r="E149" s="146" t="s">
        <v>220</v>
      </c>
      <c r="F149" s="217" t="s">
        <v>221</v>
      </c>
      <c r="G149" s="218"/>
      <c r="H149" s="218"/>
      <c r="I149" s="218"/>
      <c r="J149" s="147" t="s">
        <v>154</v>
      </c>
      <c r="K149" s="148">
        <v>14</v>
      </c>
      <c r="L149" s="219">
        <v>0</v>
      </c>
      <c r="M149" s="218"/>
      <c r="N149" s="220">
        <f>ROUND($L$149*$K$149,2)</f>
        <v>0</v>
      </c>
      <c r="O149" s="214"/>
      <c r="P149" s="214"/>
      <c r="Q149" s="214"/>
      <c r="R149" s="24"/>
      <c r="T149" s="142"/>
      <c r="U149" s="29" t="s">
        <v>41</v>
      </c>
      <c r="V149" s="23"/>
      <c r="W149" s="143">
        <f>$V$149*$K$149</f>
        <v>0</v>
      </c>
      <c r="X149" s="143">
        <v>0.0005</v>
      </c>
      <c r="Y149" s="143">
        <f>$X$149*$K$149</f>
        <v>0.007</v>
      </c>
      <c r="Z149" s="143">
        <v>0</v>
      </c>
      <c r="AA149" s="144">
        <f>$Z$149*$K$149</f>
        <v>0</v>
      </c>
      <c r="AR149" s="6" t="s">
        <v>155</v>
      </c>
      <c r="AT149" s="6" t="s">
        <v>151</v>
      </c>
      <c r="AU149" s="6" t="s">
        <v>91</v>
      </c>
      <c r="AY149" s="6" t="s">
        <v>133</v>
      </c>
      <c r="BE149" s="86">
        <f>IF($U$149="základní",$N$149,0)</f>
        <v>0</v>
      </c>
      <c r="BF149" s="86">
        <f>IF($U$149="snížená",$N$149,0)</f>
        <v>0</v>
      </c>
      <c r="BG149" s="86">
        <f>IF($U$149="zákl. přenesená",$N$149,0)</f>
        <v>0</v>
      </c>
      <c r="BH149" s="86">
        <f>IF($U$149="sníž. přenesená",$N$149,0)</f>
        <v>0</v>
      </c>
      <c r="BI149" s="86">
        <f>IF($U$149="nulová",$N$149,0)</f>
        <v>0</v>
      </c>
      <c r="BJ149" s="6" t="s">
        <v>22</v>
      </c>
      <c r="BK149" s="86">
        <f>ROUND($L$149*$K$149,2)</f>
        <v>0</v>
      </c>
      <c r="BL149" s="6" t="s">
        <v>138</v>
      </c>
      <c r="BM149" s="6" t="s">
        <v>222</v>
      </c>
    </row>
    <row r="150" spans="2:65" s="6" customFormat="1" ht="15.75" customHeight="1">
      <c r="B150" s="22"/>
      <c r="C150" s="138" t="s">
        <v>223</v>
      </c>
      <c r="D150" s="138" t="s">
        <v>134</v>
      </c>
      <c r="E150" s="139" t="s">
        <v>224</v>
      </c>
      <c r="F150" s="213" t="s">
        <v>225</v>
      </c>
      <c r="G150" s="214"/>
      <c r="H150" s="214"/>
      <c r="I150" s="214"/>
      <c r="J150" s="140" t="s">
        <v>168</v>
      </c>
      <c r="K150" s="141">
        <v>516</v>
      </c>
      <c r="L150" s="215">
        <v>0</v>
      </c>
      <c r="M150" s="214"/>
      <c r="N150" s="216">
        <f>ROUND($L$150*$K$150,2)</f>
        <v>0</v>
      </c>
      <c r="O150" s="214"/>
      <c r="P150" s="214"/>
      <c r="Q150" s="214"/>
      <c r="R150" s="24"/>
      <c r="T150" s="142"/>
      <c r="U150" s="29" t="s">
        <v>41</v>
      </c>
      <c r="V150" s="23"/>
      <c r="W150" s="143">
        <f>$V$150*$K$150</f>
        <v>0</v>
      </c>
      <c r="X150" s="143">
        <v>0</v>
      </c>
      <c r="Y150" s="143">
        <f>$X$150*$K$150</f>
        <v>0</v>
      </c>
      <c r="Z150" s="143">
        <v>0</v>
      </c>
      <c r="AA150" s="144">
        <f>$Z$150*$K$150</f>
        <v>0</v>
      </c>
      <c r="AR150" s="6" t="s">
        <v>138</v>
      </c>
      <c r="AT150" s="6" t="s">
        <v>134</v>
      </c>
      <c r="AU150" s="6" t="s">
        <v>91</v>
      </c>
      <c r="AY150" s="6" t="s">
        <v>133</v>
      </c>
      <c r="BE150" s="86">
        <f>IF($U$150="základní",$N$150,0)</f>
        <v>0</v>
      </c>
      <c r="BF150" s="86">
        <f>IF($U$150="snížená",$N$150,0)</f>
        <v>0</v>
      </c>
      <c r="BG150" s="86">
        <f>IF($U$150="zákl. přenesená",$N$150,0)</f>
        <v>0</v>
      </c>
      <c r="BH150" s="86">
        <f>IF($U$150="sníž. přenesená",$N$150,0)</f>
        <v>0</v>
      </c>
      <c r="BI150" s="86">
        <f>IF($U$150="nulová",$N$150,0)</f>
        <v>0</v>
      </c>
      <c r="BJ150" s="6" t="s">
        <v>22</v>
      </c>
      <c r="BK150" s="86">
        <f>ROUND($L$150*$K$150,2)</f>
        <v>0</v>
      </c>
      <c r="BL150" s="6" t="s">
        <v>138</v>
      </c>
      <c r="BM150" s="6" t="s">
        <v>226</v>
      </c>
    </row>
    <row r="151" spans="2:63" s="127" customFormat="1" ht="30.75" customHeight="1">
      <c r="B151" s="128"/>
      <c r="C151" s="129"/>
      <c r="D151" s="137" t="s">
        <v>102</v>
      </c>
      <c r="E151" s="137"/>
      <c r="F151" s="137"/>
      <c r="G151" s="137"/>
      <c r="H151" s="137"/>
      <c r="I151" s="137"/>
      <c r="J151" s="137"/>
      <c r="K151" s="137"/>
      <c r="L151" s="137"/>
      <c r="M151" s="137"/>
      <c r="N151" s="223">
        <f>$BK$151</f>
        <v>0</v>
      </c>
      <c r="O151" s="222"/>
      <c r="P151" s="222"/>
      <c r="Q151" s="222"/>
      <c r="R151" s="131"/>
      <c r="T151" s="132"/>
      <c r="U151" s="129"/>
      <c r="V151" s="129"/>
      <c r="W151" s="133">
        <f>SUM($W$152:$W$174)</f>
        <v>0</v>
      </c>
      <c r="X151" s="129"/>
      <c r="Y151" s="133">
        <f>SUM($Y$152:$Y$174)</f>
        <v>0.0588</v>
      </c>
      <c r="Z151" s="129"/>
      <c r="AA151" s="134">
        <f>SUM($AA$152:$AA$174)</f>
        <v>0</v>
      </c>
      <c r="AR151" s="135" t="s">
        <v>22</v>
      </c>
      <c r="AT151" s="135" t="s">
        <v>75</v>
      </c>
      <c r="AU151" s="135" t="s">
        <v>22</v>
      </c>
      <c r="AY151" s="135" t="s">
        <v>133</v>
      </c>
      <c r="BK151" s="136">
        <f>SUM($BK$152:$BK$174)</f>
        <v>0</v>
      </c>
    </row>
    <row r="152" spans="2:65" s="6" customFormat="1" ht="27" customHeight="1">
      <c r="B152" s="22"/>
      <c r="C152" s="138" t="s">
        <v>227</v>
      </c>
      <c r="D152" s="138" t="s">
        <v>134</v>
      </c>
      <c r="E152" s="139" t="s">
        <v>228</v>
      </c>
      <c r="F152" s="213" t="s">
        <v>229</v>
      </c>
      <c r="G152" s="214"/>
      <c r="H152" s="214"/>
      <c r="I152" s="214"/>
      <c r="J152" s="140" t="s">
        <v>230</v>
      </c>
      <c r="K152" s="141">
        <v>10</v>
      </c>
      <c r="L152" s="215">
        <v>0</v>
      </c>
      <c r="M152" s="214"/>
      <c r="N152" s="216">
        <f>ROUND($L$152*$K$152,2)</f>
        <v>0</v>
      </c>
      <c r="O152" s="214"/>
      <c r="P152" s="214"/>
      <c r="Q152" s="214"/>
      <c r="R152" s="24"/>
      <c r="T152" s="142"/>
      <c r="U152" s="29" t="s">
        <v>41</v>
      </c>
      <c r="V152" s="23"/>
      <c r="W152" s="143">
        <f>$V$152*$K$152</f>
        <v>0</v>
      </c>
      <c r="X152" s="143">
        <v>0</v>
      </c>
      <c r="Y152" s="143">
        <f>$X$152*$K$152</f>
        <v>0</v>
      </c>
      <c r="Z152" s="143">
        <v>0</v>
      </c>
      <c r="AA152" s="144">
        <f>$Z$152*$K$152</f>
        <v>0</v>
      </c>
      <c r="AR152" s="6" t="s">
        <v>138</v>
      </c>
      <c r="AT152" s="6" t="s">
        <v>134</v>
      </c>
      <c r="AU152" s="6" t="s">
        <v>91</v>
      </c>
      <c r="AY152" s="6" t="s">
        <v>133</v>
      </c>
      <c r="BE152" s="86">
        <f>IF($U$152="základní",$N$152,0)</f>
        <v>0</v>
      </c>
      <c r="BF152" s="86">
        <f>IF($U$152="snížená",$N$152,0)</f>
        <v>0</v>
      </c>
      <c r="BG152" s="86">
        <f>IF($U$152="zákl. přenesená",$N$152,0)</f>
        <v>0</v>
      </c>
      <c r="BH152" s="86">
        <f>IF($U$152="sníž. přenesená",$N$152,0)</f>
        <v>0</v>
      </c>
      <c r="BI152" s="86">
        <f>IF($U$152="nulová",$N$152,0)</f>
        <v>0</v>
      </c>
      <c r="BJ152" s="6" t="s">
        <v>22</v>
      </c>
      <c r="BK152" s="86">
        <f>ROUND($L$152*$K$152,2)</f>
        <v>0</v>
      </c>
      <c r="BL152" s="6" t="s">
        <v>138</v>
      </c>
      <c r="BM152" s="6" t="s">
        <v>231</v>
      </c>
    </row>
    <row r="153" spans="2:47" s="6" customFormat="1" ht="18.75" customHeight="1">
      <c r="B153" s="22"/>
      <c r="C153" s="23"/>
      <c r="D153" s="23"/>
      <c r="E153" s="23"/>
      <c r="F153" s="212" t="s">
        <v>232</v>
      </c>
      <c r="G153" s="180"/>
      <c r="H153" s="180"/>
      <c r="I153" s="180"/>
      <c r="J153" s="23"/>
      <c r="K153" s="23"/>
      <c r="L153" s="23"/>
      <c r="M153" s="23"/>
      <c r="N153" s="23"/>
      <c r="O153" s="23"/>
      <c r="P153" s="23"/>
      <c r="Q153" s="23"/>
      <c r="R153" s="24"/>
      <c r="T153" s="62"/>
      <c r="U153" s="23"/>
      <c r="V153" s="23"/>
      <c r="W153" s="23"/>
      <c r="X153" s="23"/>
      <c r="Y153" s="23"/>
      <c r="Z153" s="23"/>
      <c r="AA153" s="63"/>
      <c r="AT153" s="6" t="s">
        <v>145</v>
      </c>
      <c r="AU153" s="6" t="s">
        <v>91</v>
      </c>
    </row>
    <row r="154" spans="2:65" s="6" customFormat="1" ht="39" customHeight="1">
      <c r="B154" s="22"/>
      <c r="C154" s="138" t="s">
        <v>233</v>
      </c>
      <c r="D154" s="138" t="s">
        <v>134</v>
      </c>
      <c r="E154" s="139" t="s">
        <v>234</v>
      </c>
      <c r="F154" s="213" t="s">
        <v>235</v>
      </c>
      <c r="G154" s="214"/>
      <c r="H154" s="214"/>
      <c r="I154" s="214"/>
      <c r="J154" s="140" t="s">
        <v>149</v>
      </c>
      <c r="K154" s="141">
        <v>14</v>
      </c>
      <c r="L154" s="215">
        <v>0</v>
      </c>
      <c r="M154" s="214"/>
      <c r="N154" s="216">
        <f>ROUND($L$154*$K$154,2)</f>
        <v>0</v>
      </c>
      <c r="O154" s="214"/>
      <c r="P154" s="214"/>
      <c r="Q154" s="214"/>
      <c r="R154" s="24"/>
      <c r="T154" s="142"/>
      <c r="U154" s="29" t="s">
        <v>41</v>
      </c>
      <c r="V154" s="23"/>
      <c r="W154" s="143">
        <f>$V$154*$K$154</f>
        <v>0</v>
      </c>
      <c r="X154" s="143">
        <v>0</v>
      </c>
      <c r="Y154" s="143">
        <f>$X$154*$K$154</f>
        <v>0</v>
      </c>
      <c r="Z154" s="143">
        <v>0</v>
      </c>
      <c r="AA154" s="144">
        <f>$Z$154*$K$154</f>
        <v>0</v>
      </c>
      <c r="AR154" s="6" t="s">
        <v>138</v>
      </c>
      <c r="AT154" s="6" t="s">
        <v>134</v>
      </c>
      <c r="AU154" s="6" t="s">
        <v>91</v>
      </c>
      <c r="AY154" s="6" t="s">
        <v>133</v>
      </c>
      <c r="BE154" s="86">
        <f>IF($U$154="základní",$N$154,0)</f>
        <v>0</v>
      </c>
      <c r="BF154" s="86">
        <f>IF($U$154="snížená",$N$154,0)</f>
        <v>0</v>
      </c>
      <c r="BG154" s="86">
        <f>IF($U$154="zákl. přenesená",$N$154,0)</f>
        <v>0</v>
      </c>
      <c r="BH154" s="86">
        <f>IF($U$154="sníž. přenesená",$N$154,0)</f>
        <v>0</v>
      </c>
      <c r="BI154" s="86">
        <f>IF($U$154="nulová",$N$154,0)</f>
        <v>0</v>
      </c>
      <c r="BJ154" s="6" t="s">
        <v>22</v>
      </c>
      <c r="BK154" s="86">
        <f>ROUND($L$154*$K$154,2)</f>
        <v>0</v>
      </c>
      <c r="BL154" s="6" t="s">
        <v>138</v>
      </c>
      <c r="BM154" s="6" t="s">
        <v>236</v>
      </c>
    </row>
    <row r="155" spans="2:65" s="6" customFormat="1" ht="27" customHeight="1">
      <c r="B155" s="22"/>
      <c r="C155" s="138" t="s">
        <v>237</v>
      </c>
      <c r="D155" s="138" t="s">
        <v>134</v>
      </c>
      <c r="E155" s="139" t="s">
        <v>238</v>
      </c>
      <c r="F155" s="213" t="s">
        <v>239</v>
      </c>
      <c r="G155" s="214"/>
      <c r="H155" s="214"/>
      <c r="I155" s="214"/>
      <c r="J155" s="140" t="s">
        <v>240</v>
      </c>
      <c r="K155" s="141">
        <v>13.44</v>
      </c>
      <c r="L155" s="215">
        <v>0</v>
      </c>
      <c r="M155" s="214"/>
      <c r="N155" s="216">
        <f>ROUND($L$155*$K$155,2)</f>
        <v>0</v>
      </c>
      <c r="O155" s="214"/>
      <c r="P155" s="214"/>
      <c r="Q155" s="214"/>
      <c r="R155" s="24"/>
      <c r="T155" s="142"/>
      <c r="U155" s="29" t="s">
        <v>41</v>
      </c>
      <c r="V155" s="23"/>
      <c r="W155" s="143">
        <f>$V$155*$K$155</f>
        <v>0</v>
      </c>
      <c r="X155" s="143">
        <v>0</v>
      </c>
      <c r="Y155" s="143">
        <f>$X$155*$K$155</f>
        <v>0</v>
      </c>
      <c r="Z155" s="143">
        <v>0</v>
      </c>
      <c r="AA155" s="144">
        <f>$Z$155*$K$155</f>
        <v>0</v>
      </c>
      <c r="AR155" s="6" t="s">
        <v>138</v>
      </c>
      <c r="AT155" s="6" t="s">
        <v>134</v>
      </c>
      <c r="AU155" s="6" t="s">
        <v>91</v>
      </c>
      <c r="AY155" s="6" t="s">
        <v>133</v>
      </c>
      <c r="BE155" s="86">
        <f>IF($U$155="základní",$N$155,0)</f>
        <v>0</v>
      </c>
      <c r="BF155" s="86">
        <f>IF($U$155="snížená",$N$155,0)</f>
        <v>0</v>
      </c>
      <c r="BG155" s="86">
        <f>IF($U$155="zákl. přenesená",$N$155,0)</f>
        <v>0</v>
      </c>
      <c r="BH155" s="86">
        <f>IF($U$155="sníž. přenesená",$N$155,0)</f>
        <v>0</v>
      </c>
      <c r="BI155" s="86">
        <f>IF($U$155="nulová",$N$155,0)</f>
        <v>0</v>
      </c>
      <c r="BJ155" s="6" t="s">
        <v>22</v>
      </c>
      <c r="BK155" s="86">
        <f>ROUND($L$155*$K$155,2)</f>
        <v>0</v>
      </c>
      <c r="BL155" s="6" t="s">
        <v>138</v>
      </c>
      <c r="BM155" s="6" t="s">
        <v>241</v>
      </c>
    </row>
    <row r="156" spans="2:65" s="6" customFormat="1" ht="15.75" customHeight="1">
      <c r="B156" s="22"/>
      <c r="C156" s="138" t="s">
        <v>242</v>
      </c>
      <c r="D156" s="138" t="s">
        <v>134</v>
      </c>
      <c r="E156" s="139" t="s">
        <v>243</v>
      </c>
      <c r="F156" s="213" t="s">
        <v>244</v>
      </c>
      <c r="G156" s="214"/>
      <c r="H156" s="214"/>
      <c r="I156" s="214"/>
      <c r="J156" s="140" t="s">
        <v>240</v>
      </c>
      <c r="K156" s="141">
        <v>13.44</v>
      </c>
      <c r="L156" s="215">
        <v>0</v>
      </c>
      <c r="M156" s="214"/>
      <c r="N156" s="216">
        <f>ROUND($L$156*$K$156,2)</f>
        <v>0</v>
      </c>
      <c r="O156" s="214"/>
      <c r="P156" s="214"/>
      <c r="Q156" s="214"/>
      <c r="R156" s="24"/>
      <c r="T156" s="142"/>
      <c r="U156" s="29" t="s">
        <v>41</v>
      </c>
      <c r="V156" s="23"/>
      <c r="W156" s="143">
        <f>$V$156*$K$156</f>
        <v>0</v>
      </c>
      <c r="X156" s="143">
        <v>0</v>
      </c>
      <c r="Y156" s="143">
        <f>$X$156*$K$156</f>
        <v>0</v>
      </c>
      <c r="Z156" s="143">
        <v>0</v>
      </c>
      <c r="AA156" s="144">
        <f>$Z$156*$K$156</f>
        <v>0</v>
      </c>
      <c r="AR156" s="6" t="s">
        <v>138</v>
      </c>
      <c r="AT156" s="6" t="s">
        <v>134</v>
      </c>
      <c r="AU156" s="6" t="s">
        <v>91</v>
      </c>
      <c r="AY156" s="6" t="s">
        <v>133</v>
      </c>
      <c r="BE156" s="86">
        <f>IF($U$156="základní",$N$156,0)</f>
        <v>0</v>
      </c>
      <c r="BF156" s="86">
        <f>IF($U$156="snížená",$N$156,0)</f>
        <v>0</v>
      </c>
      <c r="BG156" s="86">
        <f>IF($U$156="zákl. přenesená",$N$156,0)</f>
        <v>0</v>
      </c>
      <c r="BH156" s="86">
        <f>IF($U$156="sníž. přenesená",$N$156,0)</f>
        <v>0</v>
      </c>
      <c r="BI156" s="86">
        <f>IF($U$156="nulová",$N$156,0)</f>
        <v>0</v>
      </c>
      <c r="BJ156" s="6" t="s">
        <v>22</v>
      </c>
      <c r="BK156" s="86">
        <f>ROUND($L$156*$K$156,2)</f>
        <v>0</v>
      </c>
      <c r="BL156" s="6" t="s">
        <v>138</v>
      </c>
      <c r="BM156" s="6" t="s">
        <v>245</v>
      </c>
    </row>
    <row r="157" spans="2:65" s="6" customFormat="1" ht="15.75" customHeight="1">
      <c r="B157" s="22"/>
      <c r="C157" s="138" t="s">
        <v>246</v>
      </c>
      <c r="D157" s="138" t="s">
        <v>134</v>
      </c>
      <c r="E157" s="139" t="s">
        <v>247</v>
      </c>
      <c r="F157" s="213" t="s">
        <v>248</v>
      </c>
      <c r="G157" s="214"/>
      <c r="H157" s="214"/>
      <c r="I157" s="214"/>
      <c r="J157" s="140" t="s">
        <v>168</v>
      </c>
      <c r="K157" s="141">
        <v>370</v>
      </c>
      <c r="L157" s="215">
        <v>0</v>
      </c>
      <c r="M157" s="214"/>
      <c r="N157" s="216">
        <f>ROUND($L$157*$K$157,2)</f>
        <v>0</v>
      </c>
      <c r="O157" s="214"/>
      <c r="P157" s="214"/>
      <c r="Q157" s="214"/>
      <c r="R157" s="24"/>
      <c r="T157" s="142"/>
      <c r="U157" s="29" t="s">
        <v>41</v>
      </c>
      <c r="V157" s="23"/>
      <c r="W157" s="143">
        <f>$V$157*$K$157</f>
        <v>0</v>
      </c>
      <c r="X157" s="143">
        <v>0</v>
      </c>
      <c r="Y157" s="143">
        <f>$X$157*$K$157</f>
        <v>0</v>
      </c>
      <c r="Z157" s="143">
        <v>0</v>
      </c>
      <c r="AA157" s="144">
        <f>$Z$157*$K$157</f>
        <v>0</v>
      </c>
      <c r="AR157" s="6" t="s">
        <v>138</v>
      </c>
      <c r="AT157" s="6" t="s">
        <v>134</v>
      </c>
      <c r="AU157" s="6" t="s">
        <v>91</v>
      </c>
      <c r="AY157" s="6" t="s">
        <v>133</v>
      </c>
      <c r="BE157" s="86">
        <f>IF($U$157="základní",$N$157,0)</f>
        <v>0</v>
      </c>
      <c r="BF157" s="86">
        <f>IF($U$157="snížená",$N$157,0)</f>
        <v>0</v>
      </c>
      <c r="BG157" s="86">
        <f>IF($U$157="zákl. přenesená",$N$157,0)</f>
        <v>0</v>
      </c>
      <c r="BH157" s="86">
        <f>IF($U$157="sníž. přenesená",$N$157,0)</f>
        <v>0</v>
      </c>
      <c r="BI157" s="86">
        <f>IF($U$157="nulová",$N$157,0)</f>
        <v>0</v>
      </c>
      <c r="BJ157" s="6" t="s">
        <v>22</v>
      </c>
      <c r="BK157" s="86">
        <f>ROUND($L$157*$K$157,2)</f>
        <v>0</v>
      </c>
      <c r="BL157" s="6" t="s">
        <v>138</v>
      </c>
      <c r="BM157" s="6" t="s">
        <v>249</v>
      </c>
    </row>
    <row r="158" spans="2:47" s="6" customFormat="1" ht="30.75" customHeight="1">
      <c r="B158" s="22"/>
      <c r="C158" s="23"/>
      <c r="D158" s="23"/>
      <c r="E158" s="23"/>
      <c r="F158" s="212" t="s">
        <v>250</v>
      </c>
      <c r="G158" s="180"/>
      <c r="H158" s="180"/>
      <c r="I158" s="180"/>
      <c r="J158" s="23"/>
      <c r="K158" s="23"/>
      <c r="L158" s="23"/>
      <c r="M158" s="23"/>
      <c r="N158" s="23"/>
      <c r="O158" s="23"/>
      <c r="P158" s="23"/>
      <c r="Q158" s="23"/>
      <c r="R158" s="24"/>
      <c r="T158" s="62"/>
      <c r="U158" s="23"/>
      <c r="V158" s="23"/>
      <c r="W158" s="23"/>
      <c r="X158" s="23"/>
      <c r="Y158" s="23"/>
      <c r="Z158" s="23"/>
      <c r="AA158" s="63"/>
      <c r="AT158" s="6" t="s">
        <v>145</v>
      </c>
      <c r="AU158" s="6" t="s">
        <v>91</v>
      </c>
    </row>
    <row r="159" spans="2:65" s="6" customFormat="1" ht="15.75" customHeight="1">
      <c r="B159" s="22"/>
      <c r="C159" s="138" t="s">
        <v>251</v>
      </c>
      <c r="D159" s="138" t="s">
        <v>134</v>
      </c>
      <c r="E159" s="139" t="s">
        <v>252</v>
      </c>
      <c r="F159" s="213" t="s">
        <v>253</v>
      </c>
      <c r="G159" s="214"/>
      <c r="H159" s="214"/>
      <c r="I159" s="214"/>
      <c r="J159" s="140" t="s">
        <v>168</v>
      </c>
      <c r="K159" s="141">
        <v>5</v>
      </c>
      <c r="L159" s="215">
        <v>0</v>
      </c>
      <c r="M159" s="214"/>
      <c r="N159" s="216">
        <f>ROUND($L$159*$K$159,2)</f>
        <v>0</v>
      </c>
      <c r="O159" s="214"/>
      <c r="P159" s="214"/>
      <c r="Q159" s="214"/>
      <c r="R159" s="24"/>
      <c r="T159" s="142"/>
      <c r="U159" s="29" t="s">
        <v>41</v>
      </c>
      <c r="V159" s="23"/>
      <c r="W159" s="143">
        <f>$V$159*$K$159</f>
        <v>0</v>
      </c>
      <c r="X159" s="143">
        <v>0</v>
      </c>
      <c r="Y159" s="143">
        <f>$X$159*$K$159</f>
        <v>0</v>
      </c>
      <c r="Z159" s="143">
        <v>0</v>
      </c>
      <c r="AA159" s="144">
        <f>$Z$159*$K$159</f>
        <v>0</v>
      </c>
      <c r="AR159" s="6" t="s">
        <v>138</v>
      </c>
      <c r="AT159" s="6" t="s">
        <v>134</v>
      </c>
      <c r="AU159" s="6" t="s">
        <v>91</v>
      </c>
      <c r="AY159" s="6" t="s">
        <v>133</v>
      </c>
      <c r="BE159" s="86">
        <f>IF($U$159="základní",$N$159,0)</f>
        <v>0</v>
      </c>
      <c r="BF159" s="86">
        <f>IF($U$159="snížená",$N$159,0)</f>
        <v>0</v>
      </c>
      <c r="BG159" s="86">
        <f>IF($U$159="zákl. přenesená",$N$159,0)</f>
        <v>0</v>
      </c>
      <c r="BH159" s="86">
        <f>IF($U$159="sníž. přenesená",$N$159,0)</f>
        <v>0</v>
      </c>
      <c r="BI159" s="86">
        <f>IF($U$159="nulová",$N$159,0)</f>
        <v>0</v>
      </c>
      <c r="BJ159" s="6" t="s">
        <v>22</v>
      </c>
      <c r="BK159" s="86">
        <f>ROUND($L$159*$K$159,2)</f>
        <v>0</v>
      </c>
      <c r="BL159" s="6" t="s">
        <v>138</v>
      </c>
      <c r="BM159" s="6" t="s">
        <v>254</v>
      </c>
    </row>
    <row r="160" spans="2:47" s="6" customFormat="1" ht="30.75" customHeight="1">
      <c r="B160" s="22"/>
      <c r="C160" s="23"/>
      <c r="D160" s="23"/>
      <c r="E160" s="23"/>
      <c r="F160" s="212" t="s">
        <v>255</v>
      </c>
      <c r="G160" s="180"/>
      <c r="H160" s="180"/>
      <c r="I160" s="180"/>
      <c r="J160" s="23"/>
      <c r="K160" s="23"/>
      <c r="L160" s="23"/>
      <c r="M160" s="23"/>
      <c r="N160" s="23"/>
      <c r="O160" s="23"/>
      <c r="P160" s="23"/>
      <c r="Q160" s="23"/>
      <c r="R160" s="24"/>
      <c r="T160" s="62"/>
      <c r="U160" s="23"/>
      <c r="V160" s="23"/>
      <c r="W160" s="23"/>
      <c r="X160" s="23"/>
      <c r="Y160" s="23"/>
      <c r="Z160" s="23"/>
      <c r="AA160" s="63"/>
      <c r="AT160" s="6" t="s">
        <v>145</v>
      </c>
      <c r="AU160" s="6" t="s">
        <v>91</v>
      </c>
    </row>
    <row r="161" spans="2:65" s="6" customFormat="1" ht="27" customHeight="1">
      <c r="B161" s="22"/>
      <c r="C161" s="138" t="s">
        <v>256</v>
      </c>
      <c r="D161" s="138" t="s">
        <v>134</v>
      </c>
      <c r="E161" s="139" t="s">
        <v>257</v>
      </c>
      <c r="F161" s="213" t="s">
        <v>258</v>
      </c>
      <c r="G161" s="214"/>
      <c r="H161" s="214"/>
      <c r="I161" s="214"/>
      <c r="J161" s="140" t="s">
        <v>168</v>
      </c>
      <c r="K161" s="141">
        <v>27</v>
      </c>
      <c r="L161" s="215">
        <v>0</v>
      </c>
      <c r="M161" s="214"/>
      <c r="N161" s="216">
        <f>ROUND($L$161*$K$161,2)</f>
        <v>0</v>
      </c>
      <c r="O161" s="214"/>
      <c r="P161" s="214"/>
      <c r="Q161" s="214"/>
      <c r="R161" s="24"/>
      <c r="T161" s="142"/>
      <c r="U161" s="29" t="s">
        <v>41</v>
      </c>
      <c r="V161" s="23"/>
      <c r="W161" s="143">
        <f>$V$161*$K$161</f>
        <v>0</v>
      </c>
      <c r="X161" s="143">
        <v>0</v>
      </c>
      <c r="Y161" s="143">
        <f>$X$161*$K$161</f>
        <v>0</v>
      </c>
      <c r="Z161" s="143">
        <v>0</v>
      </c>
      <c r="AA161" s="144">
        <f>$Z$161*$K$161</f>
        <v>0</v>
      </c>
      <c r="AR161" s="6" t="s">
        <v>138</v>
      </c>
      <c r="AT161" s="6" t="s">
        <v>134</v>
      </c>
      <c r="AU161" s="6" t="s">
        <v>91</v>
      </c>
      <c r="AY161" s="6" t="s">
        <v>133</v>
      </c>
      <c r="BE161" s="86">
        <f>IF($U$161="základní",$N$161,0)</f>
        <v>0</v>
      </c>
      <c r="BF161" s="86">
        <f>IF($U$161="snížená",$N$161,0)</f>
        <v>0</v>
      </c>
      <c r="BG161" s="86">
        <f>IF($U$161="zákl. přenesená",$N$161,0)</f>
        <v>0</v>
      </c>
      <c r="BH161" s="86">
        <f>IF($U$161="sníž. přenesená",$N$161,0)</f>
        <v>0</v>
      </c>
      <c r="BI161" s="86">
        <f>IF($U$161="nulová",$N$161,0)</f>
        <v>0</v>
      </c>
      <c r="BJ161" s="6" t="s">
        <v>22</v>
      </c>
      <c r="BK161" s="86">
        <f>ROUND($L$161*$K$161,2)</f>
        <v>0</v>
      </c>
      <c r="BL161" s="6" t="s">
        <v>138</v>
      </c>
      <c r="BM161" s="6" t="s">
        <v>259</v>
      </c>
    </row>
    <row r="162" spans="2:65" s="6" customFormat="1" ht="27" customHeight="1">
      <c r="B162" s="22"/>
      <c r="C162" s="138" t="s">
        <v>260</v>
      </c>
      <c r="D162" s="138" t="s">
        <v>134</v>
      </c>
      <c r="E162" s="139" t="s">
        <v>261</v>
      </c>
      <c r="F162" s="213" t="s">
        <v>262</v>
      </c>
      <c r="G162" s="214"/>
      <c r="H162" s="214"/>
      <c r="I162" s="214"/>
      <c r="J162" s="140" t="s">
        <v>168</v>
      </c>
      <c r="K162" s="141">
        <v>45</v>
      </c>
      <c r="L162" s="215">
        <v>0</v>
      </c>
      <c r="M162" s="214"/>
      <c r="N162" s="216">
        <f>ROUND($L$162*$K$162,2)</f>
        <v>0</v>
      </c>
      <c r="O162" s="214"/>
      <c r="P162" s="214"/>
      <c r="Q162" s="214"/>
      <c r="R162" s="24"/>
      <c r="T162" s="142"/>
      <c r="U162" s="29" t="s">
        <v>41</v>
      </c>
      <c r="V162" s="23"/>
      <c r="W162" s="143">
        <f>$V$162*$K$162</f>
        <v>0</v>
      </c>
      <c r="X162" s="143">
        <v>0</v>
      </c>
      <c r="Y162" s="143">
        <f>$X$162*$K$162</f>
        <v>0</v>
      </c>
      <c r="Z162" s="143">
        <v>0</v>
      </c>
      <c r="AA162" s="144">
        <f>$Z$162*$K$162</f>
        <v>0</v>
      </c>
      <c r="AR162" s="6" t="s">
        <v>138</v>
      </c>
      <c r="AT162" s="6" t="s">
        <v>134</v>
      </c>
      <c r="AU162" s="6" t="s">
        <v>91</v>
      </c>
      <c r="AY162" s="6" t="s">
        <v>133</v>
      </c>
      <c r="BE162" s="86">
        <f>IF($U$162="základní",$N$162,0)</f>
        <v>0</v>
      </c>
      <c r="BF162" s="86">
        <f>IF($U$162="snížená",$N$162,0)</f>
        <v>0</v>
      </c>
      <c r="BG162" s="86">
        <f>IF($U$162="zákl. přenesená",$N$162,0)</f>
        <v>0</v>
      </c>
      <c r="BH162" s="86">
        <f>IF($U$162="sníž. přenesená",$N$162,0)</f>
        <v>0</v>
      </c>
      <c r="BI162" s="86">
        <f>IF($U$162="nulová",$N$162,0)</f>
        <v>0</v>
      </c>
      <c r="BJ162" s="6" t="s">
        <v>22</v>
      </c>
      <c r="BK162" s="86">
        <f>ROUND($L$162*$K$162,2)</f>
        <v>0</v>
      </c>
      <c r="BL162" s="6" t="s">
        <v>138</v>
      </c>
      <c r="BM162" s="6" t="s">
        <v>263</v>
      </c>
    </row>
    <row r="163" spans="2:65" s="6" customFormat="1" ht="27" customHeight="1">
      <c r="B163" s="22"/>
      <c r="C163" s="138" t="s">
        <v>264</v>
      </c>
      <c r="D163" s="138" t="s">
        <v>134</v>
      </c>
      <c r="E163" s="139" t="s">
        <v>265</v>
      </c>
      <c r="F163" s="213" t="s">
        <v>266</v>
      </c>
      <c r="G163" s="214"/>
      <c r="H163" s="214"/>
      <c r="I163" s="214"/>
      <c r="J163" s="140" t="s">
        <v>168</v>
      </c>
      <c r="K163" s="141">
        <v>370</v>
      </c>
      <c r="L163" s="215">
        <v>0</v>
      </c>
      <c r="M163" s="214"/>
      <c r="N163" s="216">
        <f>ROUND($L$163*$K$163,2)</f>
        <v>0</v>
      </c>
      <c r="O163" s="214"/>
      <c r="P163" s="214"/>
      <c r="Q163" s="214"/>
      <c r="R163" s="24"/>
      <c r="T163" s="142"/>
      <c r="U163" s="29" t="s">
        <v>41</v>
      </c>
      <c r="V163" s="23"/>
      <c r="W163" s="143">
        <f>$V$163*$K$163</f>
        <v>0</v>
      </c>
      <c r="X163" s="143">
        <v>0</v>
      </c>
      <c r="Y163" s="143">
        <f>$X$163*$K$163</f>
        <v>0</v>
      </c>
      <c r="Z163" s="143">
        <v>0</v>
      </c>
      <c r="AA163" s="144">
        <f>$Z$163*$K$163</f>
        <v>0</v>
      </c>
      <c r="AR163" s="6" t="s">
        <v>138</v>
      </c>
      <c r="AT163" s="6" t="s">
        <v>134</v>
      </c>
      <c r="AU163" s="6" t="s">
        <v>91</v>
      </c>
      <c r="AY163" s="6" t="s">
        <v>133</v>
      </c>
      <c r="BE163" s="86">
        <f>IF($U$163="základní",$N$163,0)</f>
        <v>0</v>
      </c>
      <c r="BF163" s="86">
        <f>IF($U$163="snížená",$N$163,0)</f>
        <v>0</v>
      </c>
      <c r="BG163" s="86">
        <f>IF($U$163="zákl. přenesená",$N$163,0)</f>
        <v>0</v>
      </c>
      <c r="BH163" s="86">
        <f>IF($U$163="sníž. přenesená",$N$163,0)</f>
        <v>0</v>
      </c>
      <c r="BI163" s="86">
        <f>IF($U$163="nulová",$N$163,0)</f>
        <v>0</v>
      </c>
      <c r="BJ163" s="6" t="s">
        <v>22</v>
      </c>
      <c r="BK163" s="86">
        <f>ROUND($L$163*$K$163,2)</f>
        <v>0</v>
      </c>
      <c r="BL163" s="6" t="s">
        <v>138</v>
      </c>
      <c r="BM163" s="6" t="s">
        <v>267</v>
      </c>
    </row>
    <row r="164" spans="2:65" s="6" customFormat="1" ht="15.75" customHeight="1">
      <c r="B164" s="22"/>
      <c r="C164" s="138" t="s">
        <v>268</v>
      </c>
      <c r="D164" s="138" t="s">
        <v>134</v>
      </c>
      <c r="E164" s="139" t="s">
        <v>269</v>
      </c>
      <c r="F164" s="213" t="s">
        <v>270</v>
      </c>
      <c r="G164" s="214"/>
      <c r="H164" s="214"/>
      <c r="I164" s="214"/>
      <c r="J164" s="140" t="s">
        <v>168</v>
      </c>
      <c r="K164" s="141">
        <v>370</v>
      </c>
      <c r="L164" s="215">
        <v>0</v>
      </c>
      <c r="M164" s="214"/>
      <c r="N164" s="216">
        <f>ROUND($L$164*$K$164,2)</f>
        <v>0</v>
      </c>
      <c r="O164" s="214"/>
      <c r="P164" s="214"/>
      <c r="Q164" s="214"/>
      <c r="R164" s="24"/>
      <c r="T164" s="142"/>
      <c r="U164" s="29" t="s">
        <v>41</v>
      </c>
      <c r="V164" s="23"/>
      <c r="W164" s="143">
        <f>$V$164*$K$164</f>
        <v>0</v>
      </c>
      <c r="X164" s="143">
        <v>0</v>
      </c>
      <c r="Y164" s="143">
        <f>$X$164*$K$164</f>
        <v>0</v>
      </c>
      <c r="Z164" s="143">
        <v>0</v>
      </c>
      <c r="AA164" s="144">
        <f>$Z$164*$K$164</f>
        <v>0</v>
      </c>
      <c r="AR164" s="6" t="s">
        <v>138</v>
      </c>
      <c r="AT164" s="6" t="s">
        <v>134</v>
      </c>
      <c r="AU164" s="6" t="s">
        <v>91</v>
      </c>
      <c r="AY164" s="6" t="s">
        <v>133</v>
      </c>
      <c r="BE164" s="86">
        <f>IF($U$164="základní",$N$164,0)</f>
        <v>0</v>
      </c>
      <c r="BF164" s="86">
        <f>IF($U$164="snížená",$N$164,0)</f>
        <v>0</v>
      </c>
      <c r="BG164" s="86">
        <f>IF($U$164="zákl. přenesená",$N$164,0)</f>
        <v>0</v>
      </c>
      <c r="BH164" s="86">
        <f>IF($U$164="sníž. přenesená",$N$164,0)</f>
        <v>0</v>
      </c>
      <c r="BI164" s="86">
        <f>IF($U$164="nulová",$N$164,0)</f>
        <v>0</v>
      </c>
      <c r="BJ164" s="6" t="s">
        <v>22</v>
      </c>
      <c r="BK164" s="86">
        <f>ROUND($L$164*$K$164,2)</f>
        <v>0</v>
      </c>
      <c r="BL164" s="6" t="s">
        <v>138</v>
      </c>
      <c r="BM164" s="6" t="s">
        <v>271</v>
      </c>
    </row>
    <row r="165" spans="2:65" s="6" customFormat="1" ht="15.75" customHeight="1">
      <c r="B165" s="22"/>
      <c r="C165" s="138" t="s">
        <v>272</v>
      </c>
      <c r="D165" s="138" t="s">
        <v>134</v>
      </c>
      <c r="E165" s="139" t="s">
        <v>273</v>
      </c>
      <c r="F165" s="213" t="s">
        <v>274</v>
      </c>
      <c r="G165" s="214"/>
      <c r="H165" s="214"/>
      <c r="I165" s="214"/>
      <c r="J165" s="140" t="s">
        <v>168</v>
      </c>
      <c r="K165" s="141">
        <v>50</v>
      </c>
      <c r="L165" s="215">
        <v>0</v>
      </c>
      <c r="M165" s="214"/>
      <c r="N165" s="216">
        <f>ROUND($L$165*$K$165,2)</f>
        <v>0</v>
      </c>
      <c r="O165" s="214"/>
      <c r="P165" s="214"/>
      <c r="Q165" s="214"/>
      <c r="R165" s="24"/>
      <c r="T165" s="142"/>
      <c r="U165" s="29" t="s">
        <v>41</v>
      </c>
      <c r="V165" s="23"/>
      <c r="W165" s="143">
        <f>$V$165*$K$165</f>
        <v>0</v>
      </c>
      <c r="X165" s="143">
        <v>0</v>
      </c>
      <c r="Y165" s="143">
        <f>$X$165*$K$165</f>
        <v>0</v>
      </c>
      <c r="Z165" s="143">
        <v>0</v>
      </c>
      <c r="AA165" s="144">
        <f>$Z$165*$K$165</f>
        <v>0</v>
      </c>
      <c r="AR165" s="6" t="s">
        <v>138</v>
      </c>
      <c r="AT165" s="6" t="s">
        <v>134</v>
      </c>
      <c r="AU165" s="6" t="s">
        <v>91</v>
      </c>
      <c r="AY165" s="6" t="s">
        <v>133</v>
      </c>
      <c r="BE165" s="86">
        <f>IF($U$165="základní",$N$165,0)</f>
        <v>0</v>
      </c>
      <c r="BF165" s="86">
        <f>IF($U$165="snížená",$N$165,0)</f>
        <v>0</v>
      </c>
      <c r="BG165" s="86">
        <f>IF($U$165="zákl. přenesená",$N$165,0)</f>
        <v>0</v>
      </c>
      <c r="BH165" s="86">
        <f>IF($U$165="sníž. přenesená",$N$165,0)</f>
        <v>0</v>
      </c>
      <c r="BI165" s="86">
        <f>IF($U$165="nulová",$N$165,0)</f>
        <v>0</v>
      </c>
      <c r="BJ165" s="6" t="s">
        <v>22</v>
      </c>
      <c r="BK165" s="86">
        <f>ROUND($L$165*$K$165,2)</f>
        <v>0</v>
      </c>
      <c r="BL165" s="6" t="s">
        <v>138</v>
      </c>
      <c r="BM165" s="6" t="s">
        <v>275</v>
      </c>
    </row>
    <row r="166" spans="2:47" s="6" customFormat="1" ht="18.75" customHeight="1">
      <c r="B166" s="22"/>
      <c r="C166" s="23"/>
      <c r="D166" s="23"/>
      <c r="E166" s="23"/>
      <c r="F166" s="212" t="s">
        <v>276</v>
      </c>
      <c r="G166" s="180"/>
      <c r="H166" s="180"/>
      <c r="I166" s="180"/>
      <c r="J166" s="23"/>
      <c r="K166" s="23"/>
      <c r="L166" s="23"/>
      <c r="M166" s="23"/>
      <c r="N166" s="23"/>
      <c r="O166" s="23"/>
      <c r="P166" s="23"/>
      <c r="Q166" s="23"/>
      <c r="R166" s="24"/>
      <c r="T166" s="62"/>
      <c r="U166" s="23"/>
      <c r="V166" s="23"/>
      <c r="W166" s="23"/>
      <c r="X166" s="23"/>
      <c r="Y166" s="23"/>
      <c r="Z166" s="23"/>
      <c r="AA166" s="63"/>
      <c r="AT166" s="6" t="s">
        <v>145</v>
      </c>
      <c r="AU166" s="6" t="s">
        <v>91</v>
      </c>
    </row>
    <row r="167" spans="2:65" s="6" customFormat="1" ht="15.75" customHeight="1">
      <c r="B167" s="22"/>
      <c r="C167" s="138" t="s">
        <v>277</v>
      </c>
      <c r="D167" s="138" t="s">
        <v>134</v>
      </c>
      <c r="E167" s="139" t="s">
        <v>278</v>
      </c>
      <c r="F167" s="213" t="s">
        <v>279</v>
      </c>
      <c r="G167" s="214"/>
      <c r="H167" s="214"/>
      <c r="I167" s="214"/>
      <c r="J167" s="140" t="s">
        <v>168</v>
      </c>
      <c r="K167" s="141">
        <v>370</v>
      </c>
      <c r="L167" s="215">
        <v>0</v>
      </c>
      <c r="M167" s="214"/>
      <c r="N167" s="216">
        <f>ROUND($L$167*$K$167,2)</f>
        <v>0</v>
      </c>
      <c r="O167" s="214"/>
      <c r="P167" s="214"/>
      <c r="Q167" s="214"/>
      <c r="R167" s="24"/>
      <c r="T167" s="142"/>
      <c r="U167" s="29" t="s">
        <v>41</v>
      </c>
      <c r="V167" s="23"/>
      <c r="W167" s="143">
        <f>$V$167*$K$167</f>
        <v>0</v>
      </c>
      <c r="X167" s="143">
        <v>0</v>
      </c>
      <c r="Y167" s="143">
        <f>$X$167*$K$167</f>
        <v>0</v>
      </c>
      <c r="Z167" s="143">
        <v>0</v>
      </c>
      <c r="AA167" s="144">
        <f>$Z$167*$K$167</f>
        <v>0</v>
      </c>
      <c r="AR167" s="6" t="s">
        <v>138</v>
      </c>
      <c r="AT167" s="6" t="s">
        <v>134</v>
      </c>
      <c r="AU167" s="6" t="s">
        <v>91</v>
      </c>
      <c r="AY167" s="6" t="s">
        <v>133</v>
      </c>
      <c r="BE167" s="86">
        <f>IF($U$167="základní",$N$167,0)</f>
        <v>0</v>
      </c>
      <c r="BF167" s="86">
        <f>IF($U$167="snížená",$N$167,0)</f>
        <v>0</v>
      </c>
      <c r="BG167" s="86">
        <f>IF($U$167="zákl. přenesená",$N$167,0)</f>
        <v>0</v>
      </c>
      <c r="BH167" s="86">
        <f>IF($U$167="sníž. přenesená",$N$167,0)</f>
        <v>0</v>
      </c>
      <c r="BI167" s="86">
        <f>IF($U$167="nulová",$N$167,0)</f>
        <v>0</v>
      </c>
      <c r="BJ167" s="6" t="s">
        <v>22</v>
      </c>
      <c r="BK167" s="86">
        <f>ROUND($L$167*$K$167,2)</f>
        <v>0</v>
      </c>
      <c r="BL167" s="6" t="s">
        <v>138</v>
      </c>
      <c r="BM167" s="6" t="s">
        <v>280</v>
      </c>
    </row>
    <row r="168" spans="2:47" s="6" customFormat="1" ht="18.75" customHeight="1">
      <c r="B168" s="22"/>
      <c r="C168" s="23"/>
      <c r="D168" s="23"/>
      <c r="E168" s="23"/>
      <c r="F168" s="212" t="s">
        <v>281</v>
      </c>
      <c r="G168" s="180"/>
      <c r="H168" s="180"/>
      <c r="I168" s="180"/>
      <c r="J168" s="23"/>
      <c r="K168" s="23"/>
      <c r="L168" s="23"/>
      <c r="M168" s="23"/>
      <c r="N168" s="23"/>
      <c r="O168" s="23"/>
      <c r="P168" s="23"/>
      <c r="Q168" s="23"/>
      <c r="R168" s="24"/>
      <c r="T168" s="62"/>
      <c r="U168" s="23"/>
      <c r="V168" s="23"/>
      <c r="W168" s="23"/>
      <c r="X168" s="23"/>
      <c r="Y168" s="23"/>
      <c r="Z168" s="23"/>
      <c r="AA168" s="63"/>
      <c r="AT168" s="6" t="s">
        <v>145</v>
      </c>
      <c r="AU168" s="6" t="s">
        <v>91</v>
      </c>
    </row>
    <row r="169" spans="2:65" s="6" customFormat="1" ht="15.75" customHeight="1">
      <c r="B169" s="22"/>
      <c r="C169" s="138" t="s">
        <v>282</v>
      </c>
      <c r="D169" s="138" t="s">
        <v>134</v>
      </c>
      <c r="E169" s="139" t="s">
        <v>283</v>
      </c>
      <c r="F169" s="213" t="s">
        <v>279</v>
      </c>
      <c r="G169" s="214"/>
      <c r="H169" s="214"/>
      <c r="I169" s="214"/>
      <c r="J169" s="140" t="s">
        <v>168</v>
      </c>
      <c r="K169" s="141">
        <v>5</v>
      </c>
      <c r="L169" s="215">
        <v>0</v>
      </c>
      <c r="M169" s="214"/>
      <c r="N169" s="216">
        <f>ROUND($L$169*$K$169,2)</f>
        <v>0</v>
      </c>
      <c r="O169" s="214"/>
      <c r="P169" s="214"/>
      <c r="Q169" s="214"/>
      <c r="R169" s="24"/>
      <c r="T169" s="142"/>
      <c r="U169" s="29" t="s">
        <v>41</v>
      </c>
      <c r="V169" s="23"/>
      <c r="W169" s="143">
        <f>$V$169*$K$169</f>
        <v>0</v>
      </c>
      <c r="X169" s="143">
        <v>0</v>
      </c>
      <c r="Y169" s="143">
        <f>$X$169*$K$169</f>
        <v>0</v>
      </c>
      <c r="Z169" s="143">
        <v>0</v>
      </c>
      <c r="AA169" s="144">
        <f>$Z$169*$K$169</f>
        <v>0</v>
      </c>
      <c r="AR169" s="6" t="s">
        <v>138</v>
      </c>
      <c r="AT169" s="6" t="s">
        <v>134</v>
      </c>
      <c r="AU169" s="6" t="s">
        <v>91</v>
      </c>
      <c r="AY169" s="6" t="s">
        <v>133</v>
      </c>
      <c r="BE169" s="86">
        <f>IF($U$169="základní",$N$169,0)</f>
        <v>0</v>
      </c>
      <c r="BF169" s="86">
        <f>IF($U$169="snížená",$N$169,0)</f>
        <v>0</v>
      </c>
      <c r="BG169" s="86">
        <f>IF($U$169="zákl. přenesená",$N$169,0)</f>
        <v>0</v>
      </c>
      <c r="BH169" s="86">
        <f>IF($U$169="sníž. přenesená",$N$169,0)</f>
        <v>0</v>
      </c>
      <c r="BI169" s="86">
        <f>IF($U$169="nulová",$N$169,0)</f>
        <v>0</v>
      </c>
      <c r="BJ169" s="6" t="s">
        <v>22</v>
      </c>
      <c r="BK169" s="86">
        <f>ROUND($L$169*$K$169,2)</f>
        <v>0</v>
      </c>
      <c r="BL169" s="6" t="s">
        <v>138</v>
      </c>
      <c r="BM169" s="6" t="s">
        <v>284</v>
      </c>
    </row>
    <row r="170" spans="2:47" s="6" customFormat="1" ht="18.75" customHeight="1">
      <c r="B170" s="22"/>
      <c r="C170" s="23"/>
      <c r="D170" s="23"/>
      <c r="E170" s="23"/>
      <c r="F170" s="212" t="s">
        <v>285</v>
      </c>
      <c r="G170" s="180"/>
      <c r="H170" s="180"/>
      <c r="I170" s="180"/>
      <c r="J170" s="23"/>
      <c r="K170" s="23"/>
      <c r="L170" s="23"/>
      <c r="M170" s="23"/>
      <c r="N170" s="23"/>
      <c r="O170" s="23"/>
      <c r="P170" s="23"/>
      <c r="Q170" s="23"/>
      <c r="R170" s="24"/>
      <c r="T170" s="62"/>
      <c r="U170" s="23"/>
      <c r="V170" s="23"/>
      <c r="W170" s="23"/>
      <c r="X170" s="23"/>
      <c r="Y170" s="23"/>
      <c r="Z170" s="23"/>
      <c r="AA170" s="63"/>
      <c r="AT170" s="6" t="s">
        <v>145</v>
      </c>
      <c r="AU170" s="6" t="s">
        <v>91</v>
      </c>
    </row>
    <row r="171" spans="2:65" s="6" customFormat="1" ht="15.75" customHeight="1">
      <c r="B171" s="22"/>
      <c r="C171" s="145" t="s">
        <v>286</v>
      </c>
      <c r="D171" s="145" t="s">
        <v>151</v>
      </c>
      <c r="E171" s="146" t="s">
        <v>287</v>
      </c>
      <c r="F171" s="217" t="s">
        <v>288</v>
      </c>
      <c r="G171" s="218"/>
      <c r="H171" s="218"/>
      <c r="I171" s="218"/>
      <c r="J171" s="147" t="s">
        <v>154</v>
      </c>
      <c r="K171" s="148">
        <v>28</v>
      </c>
      <c r="L171" s="219">
        <v>0</v>
      </c>
      <c r="M171" s="218"/>
      <c r="N171" s="220">
        <f>ROUND($L$171*$K$171,2)</f>
        <v>0</v>
      </c>
      <c r="O171" s="214"/>
      <c r="P171" s="214"/>
      <c r="Q171" s="214"/>
      <c r="R171" s="24"/>
      <c r="T171" s="142"/>
      <c r="U171" s="29" t="s">
        <v>41</v>
      </c>
      <c r="V171" s="23"/>
      <c r="W171" s="143">
        <f>$V$171*$K$171</f>
        <v>0</v>
      </c>
      <c r="X171" s="143">
        <v>0.0021</v>
      </c>
      <c r="Y171" s="143">
        <f>$X$171*$K$171</f>
        <v>0.0588</v>
      </c>
      <c r="Z171" s="143">
        <v>0</v>
      </c>
      <c r="AA171" s="144">
        <f>$Z$171*$K$171</f>
        <v>0</v>
      </c>
      <c r="AR171" s="6" t="s">
        <v>155</v>
      </c>
      <c r="AT171" s="6" t="s">
        <v>151</v>
      </c>
      <c r="AU171" s="6" t="s">
        <v>91</v>
      </c>
      <c r="AY171" s="6" t="s">
        <v>133</v>
      </c>
      <c r="BE171" s="86">
        <f>IF($U$171="základní",$N$171,0)</f>
        <v>0</v>
      </c>
      <c r="BF171" s="86">
        <f>IF($U$171="snížená",$N$171,0)</f>
        <v>0</v>
      </c>
      <c r="BG171" s="86">
        <f>IF($U$171="zákl. přenesená",$N$171,0)</f>
        <v>0</v>
      </c>
      <c r="BH171" s="86">
        <f>IF($U$171="sníž. přenesená",$N$171,0)</f>
        <v>0</v>
      </c>
      <c r="BI171" s="86">
        <f>IF($U$171="nulová",$N$171,0)</f>
        <v>0</v>
      </c>
      <c r="BJ171" s="6" t="s">
        <v>22</v>
      </c>
      <c r="BK171" s="86">
        <f>ROUND($L$171*$K$171,2)</f>
        <v>0</v>
      </c>
      <c r="BL171" s="6" t="s">
        <v>138</v>
      </c>
      <c r="BM171" s="6" t="s">
        <v>289</v>
      </c>
    </row>
    <row r="172" spans="2:65" s="6" customFormat="1" ht="15.75" customHeight="1">
      <c r="B172" s="22"/>
      <c r="C172" s="138" t="s">
        <v>290</v>
      </c>
      <c r="D172" s="138" t="s">
        <v>134</v>
      </c>
      <c r="E172" s="139" t="s">
        <v>291</v>
      </c>
      <c r="F172" s="213" t="s">
        <v>292</v>
      </c>
      <c r="G172" s="214"/>
      <c r="H172" s="214"/>
      <c r="I172" s="214"/>
      <c r="J172" s="140" t="s">
        <v>240</v>
      </c>
      <c r="K172" s="141">
        <v>27</v>
      </c>
      <c r="L172" s="215">
        <v>0</v>
      </c>
      <c r="M172" s="214"/>
      <c r="N172" s="216">
        <f>ROUND($L$172*$K$172,2)</f>
        <v>0</v>
      </c>
      <c r="O172" s="214"/>
      <c r="P172" s="214"/>
      <c r="Q172" s="214"/>
      <c r="R172" s="24"/>
      <c r="T172" s="142"/>
      <c r="U172" s="29" t="s">
        <v>41</v>
      </c>
      <c r="V172" s="23"/>
      <c r="W172" s="143">
        <f>$V$172*$K$172</f>
        <v>0</v>
      </c>
      <c r="X172" s="143">
        <v>0</v>
      </c>
      <c r="Y172" s="143">
        <f>$X$172*$K$172</f>
        <v>0</v>
      </c>
      <c r="Z172" s="143">
        <v>0</v>
      </c>
      <c r="AA172" s="144">
        <f>$Z$172*$K$172</f>
        <v>0</v>
      </c>
      <c r="AR172" s="6" t="s">
        <v>138</v>
      </c>
      <c r="AT172" s="6" t="s">
        <v>134</v>
      </c>
      <c r="AU172" s="6" t="s">
        <v>91</v>
      </c>
      <c r="AY172" s="6" t="s">
        <v>133</v>
      </c>
      <c r="BE172" s="86">
        <f>IF($U$172="základní",$N$172,0)</f>
        <v>0</v>
      </c>
      <c r="BF172" s="86">
        <f>IF($U$172="snížená",$N$172,0)</f>
        <v>0</v>
      </c>
      <c r="BG172" s="86">
        <f>IF($U$172="zákl. přenesená",$N$172,0)</f>
        <v>0</v>
      </c>
      <c r="BH172" s="86">
        <f>IF($U$172="sníž. přenesená",$N$172,0)</f>
        <v>0</v>
      </c>
      <c r="BI172" s="86">
        <f>IF($U$172="nulová",$N$172,0)</f>
        <v>0</v>
      </c>
      <c r="BJ172" s="6" t="s">
        <v>22</v>
      </c>
      <c r="BK172" s="86">
        <f>ROUND($L$172*$K$172,2)</f>
        <v>0</v>
      </c>
      <c r="BL172" s="6" t="s">
        <v>138</v>
      </c>
      <c r="BM172" s="6" t="s">
        <v>293</v>
      </c>
    </row>
    <row r="173" spans="2:65" s="6" customFormat="1" ht="15.75" customHeight="1">
      <c r="B173" s="22"/>
      <c r="C173" s="138" t="s">
        <v>294</v>
      </c>
      <c r="D173" s="138" t="s">
        <v>134</v>
      </c>
      <c r="E173" s="139" t="s">
        <v>295</v>
      </c>
      <c r="F173" s="213" t="s">
        <v>296</v>
      </c>
      <c r="G173" s="214"/>
      <c r="H173" s="214"/>
      <c r="I173" s="214"/>
      <c r="J173" s="140" t="s">
        <v>137</v>
      </c>
      <c r="K173" s="141">
        <v>160</v>
      </c>
      <c r="L173" s="215">
        <v>0</v>
      </c>
      <c r="M173" s="214"/>
      <c r="N173" s="216">
        <f>ROUND($L$173*$K$173,2)</f>
        <v>0</v>
      </c>
      <c r="O173" s="214"/>
      <c r="P173" s="214"/>
      <c r="Q173" s="214"/>
      <c r="R173" s="24"/>
      <c r="T173" s="142"/>
      <c r="U173" s="29" t="s">
        <v>41</v>
      </c>
      <c r="V173" s="23"/>
      <c r="W173" s="143">
        <f>$V$173*$K$173</f>
        <v>0</v>
      </c>
      <c r="X173" s="143">
        <v>0</v>
      </c>
      <c r="Y173" s="143">
        <f>$X$173*$K$173</f>
        <v>0</v>
      </c>
      <c r="Z173" s="143">
        <v>0</v>
      </c>
      <c r="AA173" s="144">
        <f>$Z$173*$K$173</f>
        <v>0</v>
      </c>
      <c r="AR173" s="6" t="s">
        <v>138</v>
      </c>
      <c r="AT173" s="6" t="s">
        <v>134</v>
      </c>
      <c r="AU173" s="6" t="s">
        <v>91</v>
      </c>
      <c r="AY173" s="6" t="s">
        <v>133</v>
      </c>
      <c r="BE173" s="86">
        <f>IF($U$173="základní",$N$173,0)</f>
        <v>0</v>
      </c>
      <c r="BF173" s="86">
        <f>IF($U$173="snížená",$N$173,0)</f>
        <v>0</v>
      </c>
      <c r="BG173" s="86">
        <f>IF($U$173="zákl. přenesená",$N$173,0)</f>
        <v>0</v>
      </c>
      <c r="BH173" s="86">
        <f>IF($U$173="sníž. přenesená",$N$173,0)</f>
        <v>0</v>
      </c>
      <c r="BI173" s="86">
        <f>IF($U$173="nulová",$N$173,0)</f>
        <v>0</v>
      </c>
      <c r="BJ173" s="6" t="s">
        <v>22</v>
      </c>
      <c r="BK173" s="86">
        <f>ROUND($L$173*$K$173,2)</f>
        <v>0</v>
      </c>
      <c r="BL173" s="6" t="s">
        <v>138</v>
      </c>
      <c r="BM173" s="6" t="s">
        <v>297</v>
      </c>
    </row>
    <row r="174" spans="2:65" s="6" customFormat="1" ht="15.75" customHeight="1">
      <c r="B174" s="22"/>
      <c r="C174" s="138" t="s">
        <v>298</v>
      </c>
      <c r="D174" s="138" t="s">
        <v>134</v>
      </c>
      <c r="E174" s="139" t="s">
        <v>299</v>
      </c>
      <c r="F174" s="213" t="s">
        <v>300</v>
      </c>
      <c r="G174" s="214"/>
      <c r="H174" s="214"/>
      <c r="I174" s="214"/>
      <c r="J174" s="140" t="s">
        <v>168</v>
      </c>
      <c r="K174" s="141">
        <v>2</v>
      </c>
      <c r="L174" s="215">
        <v>0</v>
      </c>
      <c r="M174" s="214"/>
      <c r="N174" s="216">
        <f>ROUND($L$174*$K$174,2)</f>
        <v>0</v>
      </c>
      <c r="O174" s="214"/>
      <c r="P174" s="214"/>
      <c r="Q174" s="214"/>
      <c r="R174" s="24"/>
      <c r="T174" s="142"/>
      <c r="U174" s="29" t="s">
        <v>41</v>
      </c>
      <c r="V174" s="23"/>
      <c r="W174" s="143">
        <f>$V$174*$K$174</f>
        <v>0</v>
      </c>
      <c r="X174" s="143">
        <v>0</v>
      </c>
      <c r="Y174" s="143">
        <f>$X$174*$K$174</f>
        <v>0</v>
      </c>
      <c r="Z174" s="143">
        <v>0</v>
      </c>
      <c r="AA174" s="144">
        <f>$Z$174*$K$174</f>
        <v>0</v>
      </c>
      <c r="AR174" s="6" t="s">
        <v>138</v>
      </c>
      <c r="AT174" s="6" t="s">
        <v>134</v>
      </c>
      <c r="AU174" s="6" t="s">
        <v>91</v>
      </c>
      <c r="AY174" s="6" t="s">
        <v>133</v>
      </c>
      <c r="BE174" s="86">
        <f>IF($U$174="základní",$N$174,0)</f>
        <v>0</v>
      </c>
      <c r="BF174" s="86">
        <f>IF($U$174="snížená",$N$174,0)</f>
        <v>0</v>
      </c>
      <c r="BG174" s="86">
        <f>IF($U$174="zákl. přenesená",$N$174,0)</f>
        <v>0</v>
      </c>
      <c r="BH174" s="86">
        <f>IF($U$174="sníž. přenesená",$N$174,0)</f>
        <v>0</v>
      </c>
      <c r="BI174" s="86">
        <f>IF($U$174="nulová",$N$174,0)</f>
        <v>0</v>
      </c>
      <c r="BJ174" s="6" t="s">
        <v>22</v>
      </c>
      <c r="BK174" s="86">
        <f>ROUND($L$174*$K$174,2)</f>
        <v>0</v>
      </c>
      <c r="BL174" s="6" t="s">
        <v>138</v>
      </c>
      <c r="BM174" s="6" t="s">
        <v>301</v>
      </c>
    </row>
    <row r="175" spans="2:63" s="127" customFormat="1" ht="30.75" customHeight="1">
      <c r="B175" s="128"/>
      <c r="C175" s="129"/>
      <c r="D175" s="137" t="s">
        <v>103</v>
      </c>
      <c r="E175" s="137"/>
      <c r="F175" s="137"/>
      <c r="G175" s="137"/>
      <c r="H175" s="137"/>
      <c r="I175" s="137"/>
      <c r="J175" s="137"/>
      <c r="K175" s="137"/>
      <c r="L175" s="137"/>
      <c r="M175" s="137"/>
      <c r="N175" s="223">
        <f>$BK$175</f>
        <v>0</v>
      </c>
      <c r="O175" s="222"/>
      <c r="P175" s="222"/>
      <c r="Q175" s="222"/>
      <c r="R175" s="131"/>
      <c r="T175" s="132"/>
      <c r="U175" s="129"/>
      <c r="V175" s="129"/>
      <c r="W175" s="133">
        <f>SUM($W$176:$W$188)</f>
        <v>0</v>
      </c>
      <c r="X175" s="129"/>
      <c r="Y175" s="133">
        <f>SUM($Y$176:$Y$188)</f>
        <v>54.70268</v>
      </c>
      <c r="Z175" s="129"/>
      <c r="AA175" s="134">
        <f>SUM($AA$176:$AA$188)</f>
        <v>0</v>
      </c>
      <c r="AR175" s="135" t="s">
        <v>22</v>
      </c>
      <c r="AT175" s="135" t="s">
        <v>75</v>
      </c>
      <c r="AU175" s="135" t="s">
        <v>22</v>
      </c>
      <c r="AY175" s="135" t="s">
        <v>133</v>
      </c>
      <c r="BK175" s="136">
        <f>SUM($BK$176:$BK$188)</f>
        <v>0</v>
      </c>
    </row>
    <row r="176" spans="2:65" s="6" customFormat="1" ht="27" customHeight="1">
      <c r="B176" s="22"/>
      <c r="C176" s="138" t="s">
        <v>302</v>
      </c>
      <c r="D176" s="138" t="s">
        <v>134</v>
      </c>
      <c r="E176" s="139" t="s">
        <v>303</v>
      </c>
      <c r="F176" s="213" t="s">
        <v>304</v>
      </c>
      <c r="G176" s="214"/>
      <c r="H176" s="214"/>
      <c r="I176" s="214"/>
      <c r="J176" s="140" t="s">
        <v>137</v>
      </c>
      <c r="K176" s="141">
        <v>5</v>
      </c>
      <c r="L176" s="215">
        <v>0</v>
      </c>
      <c r="M176" s="214"/>
      <c r="N176" s="216">
        <f>ROUND($L$176*$K$176,2)</f>
        <v>0</v>
      </c>
      <c r="O176" s="214"/>
      <c r="P176" s="214"/>
      <c r="Q176" s="214"/>
      <c r="R176" s="24"/>
      <c r="T176" s="142"/>
      <c r="U176" s="29" t="s">
        <v>41</v>
      </c>
      <c r="V176" s="23"/>
      <c r="W176" s="143">
        <f>$V$176*$K$176</f>
        <v>0</v>
      </c>
      <c r="X176" s="143">
        <v>0.3708</v>
      </c>
      <c r="Y176" s="143">
        <f>$X$176*$K$176</f>
        <v>1.854</v>
      </c>
      <c r="Z176" s="143">
        <v>0</v>
      </c>
      <c r="AA176" s="144">
        <f>$Z$176*$K$176</f>
        <v>0</v>
      </c>
      <c r="AR176" s="6" t="s">
        <v>138</v>
      </c>
      <c r="AT176" s="6" t="s">
        <v>134</v>
      </c>
      <c r="AU176" s="6" t="s">
        <v>91</v>
      </c>
      <c r="AY176" s="6" t="s">
        <v>133</v>
      </c>
      <c r="BE176" s="86">
        <f>IF($U$176="základní",$N$176,0)</f>
        <v>0</v>
      </c>
      <c r="BF176" s="86">
        <f>IF($U$176="snížená",$N$176,0)</f>
        <v>0</v>
      </c>
      <c r="BG176" s="86">
        <f>IF($U$176="zákl. přenesená",$N$176,0)</f>
        <v>0</v>
      </c>
      <c r="BH176" s="86">
        <f>IF($U$176="sníž. přenesená",$N$176,0)</f>
        <v>0</v>
      </c>
      <c r="BI176" s="86">
        <f>IF($U$176="nulová",$N$176,0)</f>
        <v>0</v>
      </c>
      <c r="BJ176" s="6" t="s">
        <v>22</v>
      </c>
      <c r="BK176" s="86">
        <f>ROUND($L$176*$K$176,2)</f>
        <v>0</v>
      </c>
      <c r="BL176" s="6" t="s">
        <v>138</v>
      </c>
      <c r="BM176" s="6" t="s">
        <v>305</v>
      </c>
    </row>
    <row r="177" spans="2:65" s="6" customFormat="1" ht="27" customHeight="1">
      <c r="B177" s="22"/>
      <c r="C177" s="138" t="s">
        <v>306</v>
      </c>
      <c r="D177" s="138" t="s">
        <v>134</v>
      </c>
      <c r="E177" s="139" t="s">
        <v>307</v>
      </c>
      <c r="F177" s="213" t="s">
        <v>308</v>
      </c>
      <c r="G177" s="214"/>
      <c r="H177" s="214"/>
      <c r="I177" s="214"/>
      <c r="J177" s="140" t="s">
        <v>137</v>
      </c>
      <c r="K177" s="141">
        <v>5</v>
      </c>
      <c r="L177" s="215">
        <v>0</v>
      </c>
      <c r="M177" s="214"/>
      <c r="N177" s="216">
        <f>ROUND($L$177*$K$177,2)</f>
        <v>0</v>
      </c>
      <c r="O177" s="214"/>
      <c r="P177" s="214"/>
      <c r="Q177" s="214"/>
      <c r="R177" s="24"/>
      <c r="T177" s="142"/>
      <c r="U177" s="29" t="s">
        <v>41</v>
      </c>
      <c r="V177" s="23"/>
      <c r="W177" s="143">
        <f>$V$177*$K$177</f>
        <v>0</v>
      </c>
      <c r="X177" s="143">
        <v>0.09076</v>
      </c>
      <c r="Y177" s="143">
        <f>$X$177*$K$177</f>
        <v>0.4538</v>
      </c>
      <c r="Z177" s="143">
        <v>0</v>
      </c>
      <c r="AA177" s="144">
        <f>$Z$177*$K$177</f>
        <v>0</v>
      </c>
      <c r="AR177" s="6" t="s">
        <v>138</v>
      </c>
      <c r="AT177" s="6" t="s">
        <v>134</v>
      </c>
      <c r="AU177" s="6" t="s">
        <v>91</v>
      </c>
      <c r="AY177" s="6" t="s">
        <v>133</v>
      </c>
      <c r="BE177" s="86">
        <f>IF($U$177="základní",$N$177,0)</f>
        <v>0</v>
      </c>
      <c r="BF177" s="86">
        <f>IF($U$177="snížená",$N$177,0)</f>
        <v>0</v>
      </c>
      <c r="BG177" s="86">
        <f>IF($U$177="zákl. přenesená",$N$177,0)</f>
        <v>0</v>
      </c>
      <c r="BH177" s="86">
        <f>IF($U$177="sníž. přenesená",$N$177,0)</f>
        <v>0</v>
      </c>
      <c r="BI177" s="86">
        <f>IF($U$177="nulová",$N$177,0)</f>
        <v>0</v>
      </c>
      <c r="BJ177" s="6" t="s">
        <v>22</v>
      </c>
      <c r="BK177" s="86">
        <f>ROUND($L$177*$K$177,2)</f>
        <v>0</v>
      </c>
      <c r="BL177" s="6" t="s">
        <v>138</v>
      </c>
      <c r="BM177" s="6" t="s">
        <v>309</v>
      </c>
    </row>
    <row r="178" spans="2:47" s="6" customFormat="1" ht="30.75" customHeight="1">
      <c r="B178" s="22"/>
      <c r="C178" s="23"/>
      <c r="D178" s="23"/>
      <c r="E178" s="23"/>
      <c r="F178" s="212" t="s">
        <v>310</v>
      </c>
      <c r="G178" s="180"/>
      <c r="H178" s="180"/>
      <c r="I178" s="180"/>
      <c r="J178" s="23"/>
      <c r="K178" s="23"/>
      <c r="L178" s="23"/>
      <c r="M178" s="23"/>
      <c r="N178" s="23"/>
      <c r="O178" s="23"/>
      <c r="P178" s="23"/>
      <c r="Q178" s="23"/>
      <c r="R178" s="24"/>
      <c r="T178" s="62"/>
      <c r="U178" s="23"/>
      <c r="V178" s="23"/>
      <c r="W178" s="23"/>
      <c r="X178" s="23"/>
      <c r="Y178" s="23"/>
      <c r="Z178" s="23"/>
      <c r="AA178" s="63"/>
      <c r="AT178" s="6" t="s">
        <v>145</v>
      </c>
      <c r="AU178" s="6" t="s">
        <v>91</v>
      </c>
    </row>
    <row r="179" spans="2:65" s="6" customFormat="1" ht="15.75" customHeight="1">
      <c r="B179" s="22"/>
      <c r="C179" s="145" t="s">
        <v>311</v>
      </c>
      <c r="D179" s="145" t="s">
        <v>151</v>
      </c>
      <c r="E179" s="146" t="s">
        <v>312</v>
      </c>
      <c r="F179" s="217" t="s">
        <v>313</v>
      </c>
      <c r="G179" s="218"/>
      <c r="H179" s="218"/>
      <c r="I179" s="218"/>
      <c r="J179" s="147" t="s">
        <v>168</v>
      </c>
      <c r="K179" s="148">
        <v>370</v>
      </c>
      <c r="L179" s="219">
        <v>0</v>
      </c>
      <c r="M179" s="218"/>
      <c r="N179" s="220">
        <f>ROUND($L$179*$K$179,2)</f>
        <v>0</v>
      </c>
      <c r="O179" s="214"/>
      <c r="P179" s="214"/>
      <c r="Q179" s="214"/>
      <c r="R179" s="24"/>
      <c r="T179" s="142"/>
      <c r="U179" s="29" t="s">
        <v>41</v>
      </c>
      <c r="V179" s="23"/>
      <c r="W179" s="143">
        <f>$V$179*$K$179</f>
        <v>0</v>
      </c>
      <c r="X179" s="143">
        <v>0.00025</v>
      </c>
      <c r="Y179" s="143">
        <f>$X$179*$K$179</f>
        <v>0.0925</v>
      </c>
      <c r="Z179" s="143">
        <v>0</v>
      </c>
      <c r="AA179" s="144">
        <f>$Z$179*$K$179</f>
        <v>0</v>
      </c>
      <c r="AR179" s="6" t="s">
        <v>155</v>
      </c>
      <c r="AT179" s="6" t="s">
        <v>151</v>
      </c>
      <c r="AU179" s="6" t="s">
        <v>91</v>
      </c>
      <c r="AY179" s="6" t="s">
        <v>133</v>
      </c>
      <c r="BE179" s="86">
        <f>IF($U$179="základní",$N$179,0)</f>
        <v>0</v>
      </c>
      <c r="BF179" s="86">
        <f>IF($U$179="snížená",$N$179,0)</f>
        <v>0</v>
      </c>
      <c r="BG179" s="86">
        <f>IF($U$179="zákl. přenesená",$N$179,0)</f>
        <v>0</v>
      </c>
      <c r="BH179" s="86">
        <f>IF($U$179="sníž. přenesená",$N$179,0)</f>
        <v>0</v>
      </c>
      <c r="BI179" s="86">
        <f>IF($U$179="nulová",$N$179,0)</f>
        <v>0</v>
      </c>
      <c r="BJ179" s="6" t="s">
        <v>22</v>
      </c>
      <c r="BK179" s="86">
        <f>ROUND($L$179*$K$179,2)</f>
        <v>0</v>
      </c>
      <c r="BL179" s="6" t="s">
        <v>138</v>
      </c>
      <c r="BM179" s="6" t="s">
        <v>314</v>
      </c>
    </row>
    <row r="180" spans="2:65" s="6" customFormat="1" ht="27" customHeight="1">
      <c r="B180" s="22"/>
      <c r="C180" s="145" t="s">
        <v>315</v>
      </c>
      <c r="D180" s="145" t="s">
        <v>151</v>
      </c>
      <c r="E180" s="146" t="s">
        <v>316</v>
      </c>
      <c r="F180" s="217" t="s">
        <v>317</v>
      </c>
      <c r="G180" s="218"/>
      <c r="H180" s="218"/>
      <c r="I180" s="218"/>
      <c r="J180" s="147" t="s">
        <v>168</v>
      </c>
      <c r="K180" s="148">
        <v>40</v>
      </c>
      <c r="L180" s="219">
        <v>0</v>
      </c>
      <c r="M180" s="218"/>
      <c r="N180" s="220">
        <f>ROUND($L$180*$K$180,2)</f>
        <v>0</v>
      </c>
      <c r="O180" s="214"/>
      <c r="P180" s="214"/>
      <c r="Q180" s="214"/>
      <c r="R180" s="24"/>
      <c r="T180" s="142"/>
      <c r="U180" s="29" t="s">
        <v>41</v>
      </c>
      <c r="V180" s="23"/>
      <c r="W180" s="143">
        <f>$V$180*$K$180</f>
        <v>0</v>
      </c>
      <c r="X180" s="143">
        <v>0.00059</v>
      </c>
      <c r="Y180" s="143">
        <f>$X$180*$K$180</f>
        <v>0.023600000000000003</v>
      </c>
      <c r="Z180" s="143">
        <v>0</v>
      </c>
      <c r="AA180" s="144">
        <f>$Z$180*$K$180</f>
        <v>0</v>
      </c>
      <c r="AR180" s="6" t="s">
        <v>155</v>
      </c>
      <c r="AT180" s="6" t="s">
        <v>151</v>
      </c>
      <c r="AU180" s="6" t="s">
        <v>91</v>
      </c>
      <c r="AY180" s="6" t="s">
        <v>133</v>
      </c>
      <c r="BE180" s="86">
        <f>IF($U$180="základní",$N$180,0)</f>
        <v>0</v>
      </c>
      <c r="BF180" s="86">
        <f>IF($U$180="snížená",$N$180,0)</f>
        <v>0</v>
      </c>
      <c r="BG180" s="86">
        <f>IF($U$180="zákl. přenesená",$N$180,0)</f>
        <v>0</v>
      </c>
      <c r="BH180" s="86">
        <f>IF($U$180="sníž. přenesená",$N$180,0)</f>
        <v>0</v>
      </c>
      <c r="BI180" s="86">
        <f>IF($U$180="nulová",$N$180,0)</f>
        <v>0</v>
      </c>
      <c r="BJ180" s="6" t="s">
        <v>22</v>
      </c>
      <c r="BK180" s="86">
        <f>ROUND($L$180*$K$180,2)</f>
        <v>0</v>
      </c>
      <c r="BL180" s="6" t="s">
        <v>138</v>
      </c>
      <c r="BM180" s="6" t="s">
        <v>318</v>
      </c>
    </row>
    <row r="181" spans="2:47" s="6" customFormat="1" ht="18.75" customHeight="1">
      <c r="B181" s="22"/>
      <c r="C181" s="23"/>
      <c r="D181" s="23"/>
      <c r="E181" s="23"/>
      <c r="F181" s="212" t="s">
        <v>319</v>
      </c>
      <c r="G181" s="180"/>
      <c r="H181" s="180"/>
      <c r="I181" s="180"/>
      <c r="J181" s="23"/>
      <c r="K181" s="23"/>
      <c r="L181" s="23"/>
      <c r="M181" s="23"/>
      <c r="N181" s="23"/>
      <c r="O181" s="23"/>
      <c r="P181" s="23"/>
      <c r="Q181" s="23"/>
      <c r="R181" s="24"/>
      <c r="T181" s="62"/>
      <c r="U181" s="23"/>
      <c r="V181" s="23"/>
      <c r="W181" s="23"/>
      <c r="X181" s="23"/>
      <c r="Y181" s="23"/>
      <c r="Z181" s="23"/>
      <c r="AA181" s="63"/>
      <c r="AT181" s="6" t="s">
        <v>145</v>
      </c>
      <c r="AU181" s="6" t="s">
        <v>91</v>
      </c>
    </row>
    <row r="182" spans="2:65" s="6" customFormat="1" ht="27" customHeight="1">
      <c r="B182" s="22"/>
      <c r="C182" s="145" t="s">
        <v>320</v>
      </c>
      <c r="D182" s="145" t="s">
        <v>151</v>
      </c>
      <c r="E182" s="146" t="s">
        <v>321</v>
      </c>
      <c r="F182" s="217" t="s">
        <v>322</v>
      </c>
      <c r="G182" s="218"/>
      <c r="H182" s="218"/>
      <c r="I182" s="218"/>
      <c r="J182" s="147" t="s">
        <v>168</v>
      </c>
      <c r="K182" s="148">
        <v>50</v>
      </c>
      <c r="L182" s="219">
        <v>0</v>
      </c>
      <c r="M182" s="218"/>
      <c r="N182" s="220">
        <f>ROUND($L$182*$K$182,2)</f>
        <v>0</v>
      </c>
      <c r="O182" s="214"/>
      <c r="P182" s="214"/>
      <c r="Q182" s="214"/>
      <c r="R182" s="24"/>
      <c r="T182" s="142"/>
      <c r="U182" s="29" t="s">
        <v>41</v>
      </c>
      <c r="V182" s="23"/>
      <c r="W182" s="143">
        <f>$V$182*$K$182</f>
        <v>0</v>
      </c>
      <c r="X182" s="143">
        <v>0.00069</v>
      </c>
      <c r="Y182" s="143">
        <f>$X$182*$K$182</f>
        <v>0.034499999999999996</v>
      </c>
      <c r="Z182" s="143">
        <v>0</v>
      </c>
      <c r="AA182" s="144">
        <f>$Z$182*$K$182</f>
        <v>0</v>
      </c>
      <c r="AR182" s="6" t="s">
        <v>155</v>
      </c>
      <c r="AT182" s="6" t="s">
        <v>151</v>
      </c>
      <c r="AU182" s="6" t="s">
        <v>91</v>
      </c>
      <c r="AY182" s="6" t="s">
        <v>133</v>
      </c>
      <c r="BE182" s="86">
        <f>IF($U$182="základní",$N$182,0)</f>
        <v>0</v>
      </c>
      <c r="BF182" s="86">
        <f>IF($U$182="snížená",$N$182,0)</f>
        <v>0</v>
      </c>
      <c r="BG182" s="86">
        <f>IF($U$182="zákl. přenesená",$N$182,0)</f>
        <v>0</v>
      </c>
      <c r="BH182" s="86">
        <f>IF($U$182="sníž. přenesená",$N$182,0)</f>
        <v>0</v>
      </c>
      <c r="BI182" s="86">
        <f>IF($U$182="nulová",$N$182,0)</f>
        <v>0</v>
      </c>
      <c r="BJ182" s="6" t="s">
        <v>22</v>
      </c>
      <c r="BK182" s="86">
        <f>ROUND($L$182*$K$182,2)</f>
        <v>0</v>
      </c>
      <c r="BL182" s="6" t="s">
        <v>138</v>
      </c>
      <c r="BM182" s="6" t="s">
        <v>323</v>
      </c>
    </row>
    <row r="183" spans="2:47" s="6" customFormat="1" ht="18.75" customHeight="1">
      <c r="B183" s="22"/>
      <c r="C183" s="23"/>
      <c r="D183" s="23"/>
      <c r="E183" s="23"/>
      <c r="F183" s="212" t="s">
        <v>324</v>
      </c>
      <c r="G183" s="180"/>
      <c r="H183" s="180"/>
      <c r="I183" s="180"/>
      <c r="J183" s="23"/>
      <c r="K183" s="23"/>
      <c r="L183" s="23"/>
      <c r="M183" s="23"/>
      <c r="N183" s="23"/>
      <c r="O183" s="23"/>
      <c r="P183" s="23"/>
      <c r="Q183" s="23"/>
      <c r="R183" s="24"/>
      <c r="T183" s="62"/>
      <c r="U183" s="23"/>
      <c r="V183" s="23"/>
      <c r="W183" s="23"/>
      <c r="X183" s="23"/>
      <c r="Y183" s="23"/>
      <c r="Z183" s="23"/>
      <c r="AA183" s="63"/>
      <c r="AT183" s="6" t="s">
        <v>145</v>
      </c>
      <c r="AU183" s="6" t="s">
        <v>91</v>
      </c>
    </row>
    <row r="184" spans="2:65" s="6" customFormat="1" ht="15.75" customHeight="1">
      <c r="B184" s="22"/>
      <c r="C184" s="145" t="s">
        <v>325</v>
      </c>
      <c r="D184" s="145" t="s">
        <v>151</v>
      </c>
      <c r="E184" s="146" t="s">
        <v>326</v>
      </c>
      <c r="F184" s="217" t="s">
        <v>327</v>
      </c>
      <c r="G184" s="218"/>
      <c r="H184" s="218"/>
      <c r="I184" s="218"/>
      <c r="J184" s="147" t="s">
        <v>168</v>
      </c>
      <c r="K184" s="148">
        <v>21</v>
      </c>
      <c r="L184" s="219">
        <v>0</v>
      </c>
      <c r="M184" s="218"/>
      <c r="N184" s="220">
        <f>ROUND($L$184*$K$184,2)</f>
        <v>0</v>
      </c>
      <c r="O184" s="214"/>
      <c r="P184" s="214"/>
      <c r="Q184" s="214"/>
      <c r="R184" s="24"/>
      <c r="T184" s="142"/>
      <c r="U184" s="29" t="s">
        <v>41</v>
      </c>
      <c r="V184" s="23"/>
      <c r="W184" s="143">
        <f>$V$184*$K$184</f>
        <v>0</v>
      </c>
      <c r="X184" s="143">
        <v>0.00092</v>
      </c>
      <c r="Y184" s="143">
        <f>$X$184*$K$184</f>
        <v>0.01932</v>
      </c>
      <c r="Z184" s="143">
        <v>0</v>
      </c>
      <c r="AA184" s="144">
        <f>$Z$184*$K$184</f>
        <v>0</v>
      </c>
      <c r="AR184" s="6" t="s">
        <v>155</v>
      </c>
      <c r="AT184" s="6" t="s">
        <v>151</v>
      </c>
      <c r="AU184" s="6" t="s">
        <v>91</v>
      </c>
      <c r="AY184" s="6" t="s">
        <v>133</v>
      </c>
      <c r="BE184" s="86">
        <f>IF($U$184="základní",$N$184,0)</f>
        <v>0</v>
      </c>
      <c r="BF184" s="86">
        <f>IF($U$184="snížená",$N$184,0)</f>
        <v>0</v>
      </c>
      <c r="BG184" s="86">
        <f>IF($U$184="zákl. přenesená",$N$184,0)</f>
        <v>0</v>
      </c>
      <c r="BH184" s="86">
        <f>IF($U$184="sníž. přenesená",$N$184,0)</f>
        <v>0</v>
      </c>
      <c r="BI184" s="86">
        <f>IF($U$184="nulová",$N$184,0)</f>
        <v>0</v>
      </c>
      <c r="BJ184" s="6" t="s">
        <v>22</v>
      </c>
      <c r="BK184" s="86">
        <f>ROUND($L$184*$K$184,2)</f>
        <v>0</v>
      </c>
      <c r="BL184" s="6" t="s">
        <v>138</v>
      </c>
      <c r="BM184" s="6" t="s">
        <v>328</v>
      </c>
    </row>
    <row r="185" spans="2:47" s="6" customFormat="1" ht="18.75" customHeight="1">
      <c r="B185" s="22"/>
      <c r="C185" s="23"/>
      <c r="D185" s="23"/>
      <c r="E185" s="23"/>
      <c r="F185" s="212" t="s">
        <v>329</v>
      </c>
      <c r="G185" s="180"/>
      <c r="H185" s="180"/>
      <c r="I185" s="180"/>
      <c r="J185" s="23"/>
      <c r="K185" s="23"/>
      <c r="L185" s="23"/>
      <c r="M185" s="23"/>
      <c r="N185" s="23"/>
      <c r="O185" s="23"/>
      <c r="P185" s="23"/>
      <c r="Q185" s="23"/>
      <c r="R185" s="24"/>
      <c r="T185" s="62"/>
      <c r="U185" s="23"/>
      <c r="V185" s="23"/>
      <c r="W185" s="23"/>
      <c r="X185" s="23"/>
      <c r="Y185" s="23"/>
      <c r="Z185" s="23"/>
      <c r="AA185" s="63"/>
      <c r="AT185" s="6" t="s">
        <v>145</v>
      </c>
      <c r="AU185" s="6" t="s">
        <v>91</v>
      </c>
    </row>
    <row r="186" spans="2:65" s="6" customFormat="1" ht="15.75" customHeight="1">
      <c r="B186" s="22"/>
      <c r="C186" s="145" t="s">
        <v>330</v>
      </c>
      <c r="D186" s="145" t="s">
        <v>151</v>
      </c>
      <c r="E186" s="146" t="s">
        <v>331</v>
      </c>
      <c r="F186" s="217" t="s">
        <v>332</v>
      </c>
      <c r="G186" s="218"/>
      <c r="H186" s="218"/>
      <c r="I186" s="218"/>
      <c r="J186" s="147" t="s">
        <v>142</v>
      </c>
      <c r="K186" s="148">
        <v>22.2</v>
      </c>
      <c r="L186" s="219">
        <v>0</v>
      </c>
      <c r="M186" s="218"/>
      <c r="N186" s="220">
        <f>ROUND($L$186*$K$186,2)</f>
        <v>0</v>
      </c>
      <c r="O186" s="214"/>
      <c r="P186" s="214"/>
      <c r="Q186" s="214"/>
      <c r="R186" s="24"/>
      <c r="T186" s="142"/>
      <c r="U186" s="29" t="s">
        <v>41</v>
      </c>
      <c r="V186" s="23"/>
      <c r="W186" s="143">
        <f>$V$186*$K$186</f>
        <v>0</v>
      </c>
      <c r="X186" s="143">
        <v>1</v>
      </c>
      <c r="Y186" s="143">
        <f>$X$186*$K$186</f>
        <v>22.2</v>
      </c>
      <c r="Z186" s="143">
        <v>0</v>
      </c>
      <c r="AA186" s="144">
        <f>$Z$186*$K$186</f>
        <v>0</v>
      </c>
      <c r="AR186" s="6" t="s">
        <v>155</v>
      </c>
      <c r="AT186" s="6" t="s">
        <v>151</v>
      </c>
      <c r="AU186" s="6" t="s">
        <v>91</v>
      </c>
      <c r="AY186" s="6" t="s">
        <v>133</v>
      </c>
      <c r="BE186" s="86">
        <f>IF($U$186="základní",$N$186,0)</f>
        <v>0</v>
      </c>
      <c r="BF186" s="86">
        <f>IF($U$186="snížená",$N$186,0)</f>
        <v>0</v>
      </c>
      <c r="BG186" s="86">
        <f>IF($U$186="zákl. přenesená",$N$186,0)</f>
        <v>0</v>
      </c>
      <c r="BH186" s="86">
        <f>IF($U$186="sníž. přenesená",$N$186,0)</f>
        <v>0</v>
      </c>
      <c r="BI186" s="86">
        <f>IF($U$186="nulová",$N$186,0)</f>
        <v>0</v>
      </c>
      <c r="BJ186" s="6" t="s">
        <v>22</v>
      </c>
      <c r="BK186" s="86">
        <f>ROUND($L$186*$K$186,2)</f>
        <v>0</v>
      </c>
      <c r="BL186" s="6" t="s">
        <v>138</v>
      </c>
      <c r="BM186" s="6" t="s">
        <v>333</v>
      </c>
    </row>
    <row r="187" spans="2:47" s="6" customFormat="1" ht="18.75" customHeight="1">
      <c r="B187" s="22"/>
      <c r="C187" s="23"/>
      <c r="D187" s="23"/>
      <c r="E187" s="23"/>
      <c r="F187" s="212" t="s">
        <v>334</v>
      </c>
      <c r="G187" s="180"/>
      <c r="H187" s="180"/>
      <c r="I187" s="180"/>
      <c r="J187" s="23"/>
      <c r="K187" s="23"/>
      <c r="L187" s="23"/>
      <c r="M187" s="23"/>
      <c r="N187" s="23"/>
      <c r="O187" s="23"/>
      <c r="P187" s="23"/>
      <c r="Q187" s="23"/>
      <c r="R187" s="24"/>
      <c r="T187" s="62"/>
      <c r="U187" s="23"/>
      <c r="V187" s="23"/>
      <c r="W187" s="23"/>
      <c r="X187" s="23"/>
      <c r="Y187" s="23"/>
      <c r="Z187" s="23"/>
      <c r="AA187" s="63"/>
      <c r="AT187" s="6" t="s">
        <v>145</v>
      </c>
      <c r="AU187" s="6" t="s">
        <v>91</v>
      </c>
    </row>
    <row r="188" spans="2:65" s="6" customFormat="1" ht="27" customHeight="1">
      <c r="B188" s="22"/>
      <c r="C188" s="145" t="s">
        <v>335</v>
      </c>
      <c r="D188" s="145" t="s">
        <v>151</v>
      </c>
      <c r="E188" s="146" t="s">
        <v>336</v>
      </c>
      <c r="F188" s="217" t="s">
        <v>337</v>
      </c>
      <c r="G188" s="218"/>
      <c r="H188" s="218"/>
      <c r="I188" s="218"/>
      <c r="J188" s="147" t="s">
        <v>240</v>
      </c>
      <c r="K188" s="148">
        <v>13.44</v>
      </c>
      <c r="L188" s="219">
        <v>0</v>
      </c>
      <c r="M188" s="218"/>
      <c r="N188" s="220">
        <f>ROUND($L$188*$K$188,2)</f>
        <v>0</v>
      </c>
      <c r="O188" s="214"/>
      <c r="P188" s="214"/>
      <c r="Q188" s="214"/>
      <c r="R188" s="24"/>
      <c r="T188" s="142"/>
      <c r="U188" s="29" t="s">
        <v>41</v>
      </c>
      <c r="V188" s="23"/>
      <c r="W188" s="143">
        <f>$V$188*$K$188</f>
        <v>0</v>
      </c>
      <c r="X188" s="143">
        <v>2.234</v>
      </c>
      <c r="Y188" s="143">
        <f>$X$188*$K$188</f>
        <v>30.02496</v>
      </c>
      <c r="Z188" s="143">
        <v>0</v>
      </c>
      <c r="AA188" s="144">
        <f>$Z$188*$K$188</f>
        <v>0</v>
      </c>
      <c r="AR188" s="6" t="s">
        <v>155</v>
      </c>
      <c r="AT188" s="6" t="s">
        <v>151</v>
      </c>
      <c r="AU188" s="6" t="s">
        <v>91</v>
      </c>
      <c r="AY188" s="6" t="s">
        <v>133</v>
      </c>
      <c r="BE188" s="86">
        <f>IF($U$188="základní",$N$188,0)</f>
        <v>0</v>
      </c>
      <c r="BF188" s="86">
        <f>IF($U$188="snížená",$N$188,0)</f>
        <v>0</v>
      </c>
      <c r="BG188" s="86">
        <f>IF($U$188="zákl. přenesená",$N$188,0)</f>
        <v>0</v>
      </c>
      <c r="BH188" s="86">
        <f>IF($U$188="sníž. přenesená",$N$188,0)</f>
        <v>0</v>
      </c>
      <c r="BI188" s="86">
        <f>IF($U$188="nulová",$N$188,0)</f>
        <v>0</v>
      </c>
      <c r="BJ188" s="6" t="s">
        <v>22</v>
      </c>
      <c r="BK188" s="86">
        <f>ROUND($L$188*$K$188,2)</f>
        <v>0</v>
      </c>
      <c r="BL188" s="6" t="s">
        <v>138</v>
      </c>
      <c r="BM188" s="6" t="s">
        <v>338</v>
      </c>
    </row>
    <row r="189" spans="2:63" s="127" customFormat="1" ht="30.75" customHeight="1">
      <c r="B189" s="128"/>
      <c r="C189" s="129"/>
      <c r="D189" s="137" t="s">
        <v>104</v>
      </c>
      <c r="E189" s="137"/>
      <c r="F189" s="137"/>
      <c r="G189" s="137"/>
      <c r="H189" s="137"/>
      <c r="I189" s="137"/>
      <c r="J189" s="137"/>
      <c r="K189" s="137"/>
      <c r="L189" s="137"/>
      <c r="M189" s="137"/>
      <c r="N189" s="223">
        <f>$BK$189</f>
        <v>0</v>
      </c>
      <c r="O189" s="222"/>
      <c r="P189" s="222"/>
      <c r="Q189" s="222"/>
      <c r="R189" s="131"/>
      <c r="T189" s="132"/>
      <c r="U189" s="129"/>
      <c r="V189" s="129"/>
      <c r="W189" s="133">
        <f>$W$190</f>
        <v>0</v>
      </c>
      <c r="X189" s="129"/>
      <c r="Y189" s="133">
        <f>$Y$190</f>
        <v>0</v>
      </c>
      <c r="Z189" s="129"/>
      <c r="AA189" s="134">
        <f>$AA$190</f>
        <v>0.017</v>
      </c>
      <c r="AR189" s="135" t="s">
        <v>22</v>
      </c>
      <c r="AT189" s="135" t="s">
        <v>75</v>
      </c>
      <c r="AU189" s="135" t="s">
        <v>22</v>
      </c>
      <c r="AY189" s="135" t="s">
        <v>133</v>
      </c>
      <c r="BK189" s="136">
        <f>$BK$190</f>
        <v>0</v>
      </c>
    </row>
    <row r="190" spans="2:65" s="6" customFormat="1" ht="15.75" customHeight="1">
      <c r="B190" s="22"/>
      <c r="C190" s="138" t="s">
        <v>339</v>
      </c>
      <c r="D190" s="138" t="s">
        <v>134</v>
      </c>
      <c r="E190" s="139" t="s">
        <v>340</v>
      </c>
      <c r="F190" s="213" t="s">
        <v>341</v>
      </c>
      <c r="G190" s="214"/>
      <c r="H190" s="214"/>
      <c r="I190" s="214"/>
      <c r="J190" s="140" t="s">
        <v>137</v>
      </c>
      <c r="K190" s="141">
        <v>1</v>
      </c>
      <c r="L190" s="215">
        <v>0</v>
      </c>
      <c r="M190" s="214"/>
      <c r="N190" s="216">
        <f>ROUND($L$190*$K$190,2)</f>
        <v>0</v>
      </c>
      <c r="O190" s="214"/>
      <c r="P190" s="214"/>
      <c r="Q190" s="214"/>
      <c r="R190" s="24"/>
      <c r="T190" s="142"/>
      <c r="U190" s="29" t="s">
        <v>41</v>
      </c>
      <c r="V190" s="23"/>
      <c r="W190" s="143">
        <f>$V$190*$K$190</f>
        <v>0</v>
      </c>
      <c r="X190" s="143">
        <v>0</v>
      </c>
      <c r="Y190" s="143">
        <f>$X$190*$K$190</f>
        <v>0</v>
      </c>
      <c r="Z190" s="143">
        <v>0.017</v>
      </c>
      <c r="AA190" s="144">
        <f>$Z$190*$K$190</f>
        <v>0.017</v>
      </c>
      <c r="AR190" s="6" t="s">
        <v>138</v>
      </c>
      <c r="AT190" s="6" t="s">
        <v>134</v>
      </c>
      <c r="AU190" s="6" t="s">
        <v>91</v>
      </c>
      <c r="AY190" s="6" t="s">
        <v>133</v>
      </c>
      <c r="BE190" s="86">
        <f>IF($U$190="základní",$N$190,0)</f>
        <v>0</v>
      </c>
      <c r="BF190" s="86">
        <f>IF($U$190="snížená",$N$190,0)</f>
        <v>0</v>
      </c>
      <c r="BG190" s="86">
        <f>IF($U$190="zákl. přenesená",$N$190,0)</f>
        <v>0</v>
      </c>
      <c r="BH190" s="86">
        <f>IF($U$190="sníž. přenesená",$N$190,0)</f>
        <v>0</v>
      </c>
      <c r="BI190" s="86">
        <f>IF($U$190="nulová",$N$190,0)</f>
        <v>0</v>
      </c>
      <c r="BJ190" s="6" t="s">
        <v>22</v>
      </c>
      <c r="BK190" s="86">
        <f>ROUND($L$190*$K$190,2)</f>
        <v>0</v>
      </c>
      <c r="BL190" s="6" t="s">
        <v>138</v>
      </c>
      <c r="BM190" s="6" t="s">
        <v>342</v>
      </c>
    </row>
    <row r="191" spans="2:63" s="127" customFormat="1" ht="30.75" customHeight="1">
      <c r="B191" s="128"/>
      <c r="C191" s="129"/>
      <c r="D191" s="137" t="s">
        <v>105</v>
      </c>
      <c r="E191" s="137"/>
      <c r="F191" s="137"/>
      <c r="G191" s="137"/>
      <c r="H191" s="137"/>
      <c r="I191" s="137"/>
      <c r="J191" s="137"/>
      <c r="K191" s="137"/>
      <c r="L191" s="137"/>
      <c r="M191" s="137"/>
      <c r="N191" s="223">
        <f>$BK$191</f>
        <v>0</v>
      </c>
      <c r="O191" s="222"/>
      <c r="P191" s="222"/>
      <c r="Q191" s="222"/>
      <c r="R191" s="131"/>
      <c r="T191" s="132"/>
      <c r="U191" s="129"/>
      <c r="V191" s="129"/>
      <c r="W191" s="133">
        <f>SUM($W$192:$W$194)</f>
        <v>0</v>
      </c>
      <c r="X191" s="129"/>
      <c r="Y191" s="133">
        <f>SUM($Y$192:$Y$194)</f>
        <v>0</v>
      </c>
      <c r="Z191" s="129"/>
      <c r="AA191" s="134">
        <f>SUM($AA$192:$AA$194)</f>
        <v>0</v>
      </c>
      <c r="AR191" s="135" t="s">
        <v>22</v>
      </c>
      <c r="AT191" s="135" t="s">
        <v>75</v>
      </c>
      <c r="AU191" s="135" t="s">
        <v>22</v>
      </c>
      <c r="AY191" s="135" t="s">
        <v>133</v>
      </c>
      <c r="BK191" s="136">
        <f>SUM($BK$192:$BK$194)</f>
        <v>0</v>
      </c>
    </row>
    <row r="192" spans="2:65" s="6" customFormat="1" ht="27" customHeight="1">
      <c r="B192" s="22"/>
      <c r="C192" s="138" t="s">
        <v>343</v>
      </c>
      <c r="D192" s="138" t="s">
        <v>134</v>
      </c>
      <c r="E192" s="139" t="s">
        <v>344</v>
      </c>
      <c r="F192" s="213" t="s">
        <v>345</v>
      </c>
      <c r="G192" s="214"/>
      <c r="H192" s="214"/>
      <c r="I192" s="214"/>
      <c r="J192" s="140" t="s">
        <v>142</v>
      </c>
      <c r="K192" s="141">
        <v>46.647</v>
      </c>
      <c r="L192" s="215">
        <v>0</v>
      </c>
      <c r="M192" s="214"/>
      <c r="N192" s="216">
        <f>ROUND($L$192*$K$192,2)</f>
        <v>0</v>
      </c>
      <c r="O192" s="214"/>
      <c r="P192" s="214"/>
      <c r="Q192" s="214"/>
      <c r="R192" s="24"/>
      <c r="T192" s="142"/>
      <c r="U192" s="29" t="s">
        <v>41</v>
      </c>
      <c r="V192" s="23"/>
      <c r="W192" s="143">
        <f>$V$192*$K$192</f>
        <v>0</v>
      </c>
      <c r="X192" s="143">
        <v>0</v>
      </c>
      <c r="Y192" s="143">
        <f>$X$192*$K$192</f>
        <v>0</v>
      </c>
      <c r="Z192" s="143">
        <v>0</v>
      </c>
      <c r="AA192" s="144">
        <f>$Z$192*$K$192</f>
        <v>0</v>
      </c>
      <c r="AR192" s="6" t="s">
        <v>138</v>
      </c>
      <c r="AT192" s="6" t="s">
        <v>134</v>
      </c>
      <c r="AU192" s="6" t="s">
        <v>91</v>
      </c>
      <c r="AY192" s="6" t="s">
        <v>133</v>
      </c>
      <c r="BE192" s="86">
        <f>IF($U$192="základní",$N$192,0)</f>
        <v>0</v>
      </c>
      <c r="BF192" s="86">
        <f>IF($U$192="snížená",$N$192,0)</f>
        <v>0</v>
      </c>
      <c r="BG192" s="86">
        <f>IF($U$192="zákl. přenesená",$N$192,0)</f>
        <v>0</v>
      </c>
      <c r="BH192" s="86">
        <f>IF($U$192="sníž. přenesená",$N$192,0)</f>
        <v>0</v>
      </c>
      <c r="BI192" s="86">
        <f>IF($U$192="nulová",$N$192,0)</f>
        <v>0</v>
      </c>
      <c r="BJ192" s="6" t="s">
        <v>22</v>
      </c>
      <c r="BK192" s="86">
        <f>ROUND($L$192*$K$192,2)</f>
        <v>0</v>
      </c>
      <c r="BL192" s="6" t="s">
        <v>138</v>
      </c>
      <c r="BM192" s="6" t="s">
        <v>346</v>
      </c>
    </row>
    <row r="193" spans="2:65" s="6" customFormat="1" ht="27" customHeight="1">
      <c r="B193" s="22"/>
      <c r="C193" s="138" t="s">
        <v>347</v>
      </c>
      <c r="D193" s="138" t="s">
        <v>134</v>
      </c>
      <c r="E193" s="139" t="s">
        <v>348</v>
      </c>
      <c r="F193" s="213" t="s">
        <v>349</v>
      </c>
      <c r="G193" s="214"/>
      <c r="H193" s="214"/>
      <c r="I193" s="214"/>
      <c r="J193" s="140" t="s">
        <v>142</v>
      </c>
      <c r="K193" s="141">
        <v>365.823</v>
      </c>
      <c r="L193" s="215">
        <v>0</v>
      </c>
      <c r="M193" s="214"/>
      <c r="N193" s="216">
        <f>ROUND($L$193*$K$193,2)</f>
        <v>0</v>
      </c>
      <c r="O193" s="214"/>
      <c r="P193" s="214"/>
      <c r="Q193" s="214"/>
      <c r="R193" s="24"/>
      <c r="T193" s="142"/>
      <c r="U193" s="29" t="s">
        <v>41</v>
      </c>
      <c r="V193" s="23"/>
      <c r="W193" s="143">
        <f>$V$193*$K$193</f>
        <v>0</v>
      </c>
      <c r="X193" s="143">
        <v>0</v>
      </c>
      <c r="Y193" s="143">
        <f>$X$193*$K$193</f>
        <v>0</v>
      </c>
      <c r="Z193" s="143">
        <v>0</v>
      </c>
      <c r="AA193" s="144">
        <f>$Z$193*$K$193</f>
        <v>0</v>
      </c>
      <c r="AR193" s="6" t="s">
        <v>138</v>
      </c>
      <c r="AT193" s="6" t="s">
        <v>134</v>
      </c>
      <c r="AU193" s="6" t="s">
        <v>91</v>
      </c>
      <c r="AY193" s="6" t="s">
        <v>133</v>
      </c>
      <c r="BE193" s="86">
        <f>IF($U$193="základní",$N$193,0)</f>
        <v>0</v>
      </c>
      <c r="BF193" s="86">
        <f>IF($U$193="snížená",$N$193,0)</f>
        <v>0</v>
      </c>
      <c r="BG193" s="86">
        <f>IF($U$193="zákl. přenesená",$N$193,0)</f>
        <v>0</v>
      </c>
      <c r="BH193" s="86">
        <f>IF($U$193="sníž. přenesená",$N$193,0)</f>
        <v>0</v>
      </c>
      <c r="BI193" s="86">
        <f>IF($U$193="nulová",$N$193,0)</f>
        <v>0</v>
      </c>
      <c r="BJ193" s="6" t="s">
        <v>22</v>
      </c>
      <c r="BK193" s="86">
        <f>ROUND($L$193*$K$193,2)</f>
        <v>0</v>
      </c>
      <c r="BL193" s="6" t="s">
        <v>138</v>
      </c>
      <c r="BM193" s="6" t="s">
        <v>350</v>
      </c>
    </row>
    <row r="194" spans="2:47" s="6" customFormat="1" ht="30.75" customHeight="1">
      <c r="B194" s="22"/>
      <c r="C194" s="23"/>
      <c r="D194" s="23"/>
      <c r="E194" s="23"/>
      <c r="F194" s="212" t="s">
        <v>351</v>
      </c>
      <c r="G194" s="180"/>
      <c r="H194" s="180"/>
      <c r="I194" s="180"/>
      <c r="J194" s="23"/>
      <c r="K194" s="23"/>
      <c r="L194" s="23"/>
      <c r="M194" s="23"/>
      <c r="N194" s="23"/>
      <c r="O194" s="23"/>
      <c r="P194" s="23"/>
      <c r="Q194" s="23"/>
      <c r="R194" s="24"/>
      <c r="T194" s="62"/>
      <c r="U194" s="23"/>
      <c r="V194" s="23"/>
      <c r="W194" s="23"/>
      <c r="X194" s="23"/>
      <c r="Y194" s="23"/>
      <c r="Z194" s="23"/>
      <c r="AA194" s="63"/>
      <c r="AT194" s="6" t="s">
        <v>145</v>
      </c>
      <c r="AU194" s="6" t="s">
        <v>91</v>
      </c>
    </row>
    <row r="195" spans="2:63" s="127" customFormat="1" ht="30.75" customHeight="1">
      <c r="B195" s="128"/>
      <c r="C195" s="129"/>
      <c r="D195" s="137" t="s">
        <v>106</v>
      </c>
      <c r="E195" s="137"/>
      <c r="F195" s="137"/>
      <c r="G195" s="137"/>
      <c r="H195" s="137"/>
      <c r="I195" s="137"/>
      <c r="J195" s="137"/>
      <c r="K195" s="137"/>
      <c r="L195" s="137"/>
      <c r="M195" s="137"/>
      <c r="N195" s="223">
        <f>$BK$195</f>
        <v>0</v>
      </c>
      <c r="O195" s="222"/>
      <c r="P195" s="222"/>
      <c r="Q195" s="222"/>
      <c r="R195" s="131"/>
      <c r="T195" s="132"/>
      <c r="U195" s="129"/>
      <c r="V195" s="129"/>
      <c r="W195" s="133">
        <f>$W$196</f>
        <v>0</v>
      </c>
      <c r="X195" s="129"/>
      <c r="Y195" s="133">
        <f>$Y$196</f>
        <v>0</v>
      </c>
      <c r="Z195" s="129"/>
      <c r="AA195" s="134">
        <f>$AA$196</f>
        <v>0</v>
      </c>
      <c r="AR195" s="135" t="s">
        <v>22</v>
      </c>
      <c r="AT195" s="135" t="s">
        <v>75</v>
      </c>
      <c r="AU195" s="135" t="s">
        <v>22</v>
      </c>
      <c r="AY195" s="135" t="s">
        <v>133</v>
      </c>
      <c r="BK195" s="136">
        <f>$BK$196</f>
        <v>0</v>
      </c>
    </row>
    <row r="196" spans="2:65" s="6" customFormat="1" ht="39" customHeight="1">
      <c r="B196" s="22"/>
      <c r="C196" s="138" t="s">
        <v>352</v>
      </c>
      <c r="D196" s="138" t="s">
        <v>134</v>
      </c>
      <c r="E196" s="139" t="s">
        <v>353</v>
      </c>
      <c r="F196" s="213" t="s">
        <v>354</v>
      </c>
      <c r="G196" s="214"/>
      <c r="H196" s="214"/>
      <c r="I196" s="214"/>
      <c r="J196" s="140" t="s">
        <v>142</v>
      </c>
      <c r="K196" s="141">
        <v>139.653</v>
      </c>
      <c r="L196" s="215">
        <v>0</v>
      </c>
      <c r="M196" s="214"/>
      <c r="N196" s="216">
        <f>ROUND($L$196*$K$196,2)</f>
        <v>0</v>
      </c>
      <c r="O196" s="214"/>
      <c r="P196" s="214"/>
      <c r="Q196" s="214"/>
      <c r="R196" s="24"/>
      <c r="T196" s="142"/>
      <c r="U196" s="29" t="s">
        <v>41</v>
      </c>
      <c r="V196" s="23"/>
      <c r="W196" s="143">
        <f>$V$196*$K$196</f>
        <v>0</v>
      </c>
      <c r="X196" s="143">
        <v>0</v>
      </c>
      <c r="Y196" s="143">
        <f>$X$196*$K$196</f>
        <v>0</v>
      </c>
      <c r="Z196" s="143">
        <v>0</v>
      </c>
      <c r="AA196" s="144">
        <f>$Z$196*$K$196</f>
        <v>0</v>
      </c>
      <c r="AR196" s="6" t="s">
        <v>138</v>
      </c>
      <c r="AT196" s="6" t="s">
        <v>134</v>
      </c>
      <c r="AU196" s="6" t="s">
        <v>91</v>
      </c>
      <c r="AY196" s="6" t="s">
        <v>133</v>
      </c>
      <c r="BE196" s="86">
        <f>IF($U$196="základní",$N$196,0)</f>
        <v>0</v>
      </c>
      <c r="BF196" s="86">
        <f>IF($U$196="snížená",$N$196,0)</f>
        <v>0</v>
      </c>
      <c r="BG196" s="86">
        <f>IF($U$196="zákl. přenesená",$N$196,0)</f>
        <v>0</v>
      </c>
      <c r="BH196" s="86">
        <f>IF($U$196="sníž. přenesená",$N$196,0)</f>
        <v>0</v>
      </c>
      <c r="BI196" s="86">
        <f>IF($U$196="nulová",$N$196,0)</f>
        <v>0</v>
      </c>
      <c r="BJ196" s="6" t="s">
        <v>22</v>
      </c>
      <c r="BK196" s="86">
        <f>ROUND($L$196*$K$196,2)</f>
        <v>0</v>
      </c>
      <c r="BL196" s="6" t="s">
        <v>138</v>
      </c>
      <c r="BM196" s="6" t="s">
        <v>355</v>
      </c>
    </row>
    <row r="197" spans="2:63" s="127" customFormat="1" ht="37.5" customHeight="1">
      <c r="B197" s="128"/>
      <c r="C197" s="129"/>
      <c r="D197" s="130" t="s">
        <v>107</v>
      </c>
      <c r="E197" s="130"/>
      <c r="F197" s="130"/>
      <c r="G197" s="130"/>
      <c r="H197" s="130"/>
      <c r="I197" s="130"/>
      <c r="J197" s="130"/>
      <c r="K197" s="130"/>
      <c r="L197" s="130"/>
      <c r="M197" s="130"/>
      <c r="N197" s="221">
        <f>$BK$197</f>
        <v>0</v>
      </c>
      <c r="O197" s="222"/>
      <c r="P197" s="222"/>
      <c r="Q197" s="222"/>
      <c r="R197" s="131"/>
      <c r="T197" s="132"/>
      <c r="U197" s="129"/>
      <c r="V197" s="129"/>
      <c r="W197" s="133">
        <f>$W$198</f>
        <v>0</v>
      </c>
      <c r="X197" s="129"/>
      <c r="Y197" s="133">
        <f>$Y$198</f>
        <v>0</v>
      </c>
      <c r="Z197" s="129"/>
      <c r="AA197" s="134">
        <f>$AA$198</f>
        <v>0</v>
      </c>
      <c r="AR197" s="135" t="s">
        <v>157</v>
      </c>
      <c r="AT197" s="135" t="s">
        <v>75</v>
      </c>
      <c r="AU197" s="135" t="s">
        <v>76</v>
      </c>
      <c r="AY197" s="135" t="s">
        <v>133</v>
      </c>
      <c r="BK197" s="136">
        <f>$BK$198</f>
        <v>0</v>
      </c>
    </row>
    <row r="198" spans="2:63" s="127" customFormat="1" ht="21" customHeight="1">
      <c r="B198" s="128"/>
      <c r="C198" s="129"/>
      <c r="D198" s="137" t="s">
        <v>108</v>
      </c>
      <c r="E198" s="137"/>
      <c r="F198" s="137"/>
      <c r="G198" s="137"/>
      <c r="H198" s="137"/>
      <c r="I198" s="137"/>
      <c r="J198" s="137"/>
      <c r="K198" s="137"/>
      <c r="L198" s="137"/>
      <c r="M198" s="137"/>
      <c r="N198" s="223">
        <f>$BK$198</f>
        <v>0</v>
      </c>
      <c r="O198" s="222"/>
      <c r="P198" s="222"/>
      <c r="Q198" s="222"/>
      <c r="R198" s="131"/>
      <c r="T198" s="132"/>
      <c r="U198" s="129"/>
      <c r="V198" s="129"/>
      <c r="W198" s="133">
        <f>SUM($W$199:$W$200)</f>
        <v>0</v>
      </c>
      <c r="X198" s="129"/>
      <c r="Y198" s="133">
        <f>SUM($Y$199:$Y$200)</f>
        <v>0</v>
      </c>
      <c r="Z198" s="129"/>
      <c r="AA198" s="134">
        <f>SUM($AA$199:$AA$200)</f>
        <v>0</v>
      </c>
      <c r="AR198" s="135" t="s">
        <v>157</v>
      </c>
      <c r="AT198" s="135" t="s">
        <v>75</v>
      </c>
      <c r="AU198" s="135" t="s">
        <v>22</v>
      </c>
      <c r="AY198" s="135" t="s">
        <v>133</v>
      </c>
      <c r="BK198" s="136">
        <f>SUM($BK$199:$BK$200)</f>
        <v>0</v>
      </c>
    </row>
    <row r="199" spans="2:65" s="6" customFormat="1" ht="15.75" customHeight="1">
      <c r="B199" s="22"/>
      <c r="C199" s="138" t="s">
        <v>356</v>
      </c>
      <c r="D199" s="138" t="s">
        <v>134</v>
      </c>
      <c r="E199" s="139" t="s">
        <v>357</v>
      </c>
      <c r="F199" s="213" t="s">
        <v>358</v>
      </c>
      <c r="G199" s="214"/>
      <c r="H199" s="214"/>
      <c r="I199" s="214"/>
      <c r="J199" s="140" t="s">
        <v>359</v>
      </c>
      <c r="K199" s="141">
        <v>0.4</v>
      </c>
      <c r="L199" s="215">
        <v>0</v>
      </c>
      <c r="M199" s="214"/>
      <c r="N199" s="216">
        <f>ROUND($L$199*$K$199,2)</f>
        <v>0</v>
      </c>
      <c r="O199" s="214"/>
      <c r="P199" s="214"/>
      <c r="Q199" s="214"/>
      <c r="R199" s="24"/>
      <c r="T199" s="142"/>
      <c r="U199" s="29" t="s">
        <v>41</v>
      </c>
      <c r="V199" s="23"/>
      <c r="W199" s="143">
        <f>$V$199*$K$199</f>
        <v>0</v>
      </c>
      <c r="X199" s="143">
        <v>0</v>
      </c>
      <c r="Y199" s="143">
        <f>$X$199*$K$199</f>
        <v>0</v>
      </c>
      <c r="Z199" s="143">
        <v>0</v>
      </c>
      <c r="AA199" s="144">
        <f>$Z$199*$K$199</f>
        <v>0</v>
      </c>
      <c r="AR199" s="6" t="s">
        <v>360</v>
      </c>
      <c r="AT199" s="6" t="s">
        <v>134</v>
      </c>
      <c r="AU199" s="6" t="s">
        <v>91</v>
      </c>
      <c r="AY199" s="6" t="s">
        <v>133</v>
      </c>
      <c r="BE199" s="86">
        <f>IF($U$199="základní",$N$199,0)</f>
        <v>0</v>
      </c>
      <c r="BF199" s="86">
        <f>IF($U$199="snížená",$N$199,0)</f>
        <v>0</v>
      </c>
      <c r="BG199" s="86">
        <f>IF($U$199="zákl. přenesená",$N$199,0)</f>
        <v>0</v>
      </c>
      <c r="BH199" s="86">
        <f>IF($U$199="sníž. přenesená",$N$199,0)</f>
        <v>0</v>
      </c>
      <c r="BI199" s="86">
        <f>IF($U$199="nulová",$N$199,0)</f>
        <v>0</v>
      </c>
      <c r="BJ199" s="6" t="s">
        <v>22</v>
      </c>
      <c r="BK199" s="86">
        <f>ROUND($L$199*$K$199,2)</f>
        <v>0</v>
      </c>
      <c r="BL199" s="6" t="s">
        <v>360</v>
      </c>
      <c r="BM199" s="6" t="s">
        <v>361</v>
      </c>
    </row>
    <row r="200" spans="2:47" s="6" customFormat="1" ht="18.75" customHeight="1">
      <c r="B200" s="22"/>
      <c r="C200" s="23"/>
      <c r="D200" s="23"/>
      <c r="E200" s="23"/>
      <c r="F200" s="212" t="s">
        <v>362</v>
      </c>
      <c r="G200" s="180"/>
      <c r="H200" s="180"/>
      <c r="I200" s="180"/>
      <c r="J200" s="23"/>
      <c r="K200" s="23"/>
      <c r="L200" s="23"/>
      <c r="M200" s="23"/>
      <c r="N200" s="23"/>
      <c r="O200" s="23"/>
      <c r="P200" s="23"/>
      <c r="Q200" s="23"/>
      <c r="R200" s="24"/>
      <c r="T200" s="62"/>
      <c r="U200" s="23"/>
      <c r="V200" s="23"/>
      <c r="W200" s="23"/>
      <c r="X200" s="23"/>
      <c r="Y200" s="23"/>
      <c r="Z200" s="23"/>
      <c r="AA200" s="63"/>
      <c r="AT200" s="6" t="s">
        <v>145</v>
      </c>
      <c r="AU200" s="6" t="s">
        <v>91</v>
      </c>
    </row>
    <row r="201" spans="2:63" s="6" customFormat="1" ht="51" customHeight="1">
      <c r="B201" s="22"/>
      <c r="C201" s="23"/>
      <c r="D201" s="130" t="s">
        <v>363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21">
        <f>$BK$201</f>
        <v>0</v>
      </c>
      <c r="O201" s="180"/>
      <c r="P201" s="180"/>
      <c r="Q201" s="180"/>
      <c r="R201" s="24"/>
      <c r="T201" s="149"/>
      <c r="U201" s="41"/>
      <c r="V201" s="41"/>
      <c r="W201" s="41"/>
      <c r="X201" s="41"/>
      <c r="Y201" s="41"/>
      <c r="Z201" s="41"/>
      <c r="AA201" s="43"/>
      <c r="AT201" s="6" t="s">
        <v>75</v>
      </c>
      <c r="AU201" s="6" t="s">
        <v>76</v>
      </c>
      <c r="AY201" s="6" t="s">
        <v>364</v>
      </c>
      <c r="BK201" s="86">
        <v>0</v>
      </c>
    </row>
    <row r="202" spans="2:18" s="6" customFormat="1" ht="7.5" customHeight="1">
      <c r="B202" s="44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6"/>
    </row>
    <row r="203" s="2" customFormat="1" ht="14.25" customHeight="1"/>
  </sheetData>
  <sheetProtection password="CC35" sheet="1" objects="1" scenarios="1" formatColumns="0" formatRows="0" sort="0" autoFilter="0"/>
  <mergeCells count="252">
    <mergeCell ref="N201:Q201"/>
    <mergeCell ref="H1:K1"/>
    <mergeCell ref="S2:AC2"/>
    <mergeCell ref="F200:I200"/>
    <mergeCell ref="N123:Q123"/>
    <mergeCell ref="N124:Q124"/>
    <mergeCell ref="N125:Q125"/>
    <mergeCell ref="N129:Q129"/>
    <mergeCell ref="N151:Q151"/>
    <mergeCell ref="N175:Q175"/>
    <mergeCell ref="F196:I196"/>
    <mergeCell ref="L196:M196"/>
    <mergeCell ref="N196:Q196"/>
    <mergeCell ref="F190:I190"/>
    <mergeCell ref="L190:M190"/>
    <mergeCell ref="N190:Q190"/>
    <mergeCell ref="F192:I192"/>
    <mergeCell ref="F199:I199"/>
    <mergeCell ref="L199:M199"/>
    <mergeCell ref="N199:Q199"/>
    <mergeCell ref="N197:Q197"/>
    <mergeCell ref="N198:Q198"/>
    <mergeCell ref="F193:I193"/>
    <mergeCell ref="L193:M193"/>
    <mergeCell ref="N193:Q193"/>
    <mergeCell ref="F194:I194"/>
    <mergeCell ref="N195:Q195"/>
    <mergeCell ref="L192:M192"/>
    <mergeCell ref="N192:Q192"/>
    <mergeCell ref="F187:I187"/>
    <mergeCell ref="F188:I188"/>
    <mergeCell ref="L188:M188"/>
    <mergeCell ref="N188:Q188"/>
    <mergeCell ref="N189:Q189"/>
    <mergeCell ref="N191:Q191"/>
    <mergeCell ref="F185:I185"/>
    <mergeCell ref="F186:I186"/>
    <mergeCell ref="L186:M186"/>
    <mergeCell ref="N186:Q186"/>
    <mergeCell ref="F183:I183"/>
    <mergeCell ref="F184:I184"/>
    <mergeCell ref="L184:M184"/>
    <mergeCell ref="N184:Q184"/>
    <mergeCell ref="F181:I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F174:I174"/>
    <mergeCell ref="L174:M174"/>
    <mergeCell ref="N174:Q174"/>
    <mergeCell ref="F176:I176"/>
    <mergeCell ref="L176:M176"/>
    <mergeCell ref="N176:Q176"/>
    <mergeCell ref="F172:I172"/>
    <mergeCell ref="L172:M172"/>
    <mergeCell ref="N172:Q172"/>
    <mergeCell ref="F173:I173"/>
    <mergeCell ref="L173:M173"/>
    <mergeCell ref="N173:Q173"/>
    <mergeCell ref="F170:I170"/>
    <mergeCell ref="F171:I171"/>
    <mergeCell ref="L171:M171"/>
    <mergeCell ref="N171:Q171"/>
    <mergeCell ref="F168:I168"/>
    <mergeCell ref="F169:I169"/>
    <mergeCell ref="L169:M169"/>
    <mergeCell ref="N169:Q169"/>
    <mergeCell ref="F166:I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F161:I161"/>
    <mergeCell ref="L161:M161"/>
    <mergeCell ref="N161:Q161"/>
    <mergeCell ref="F158:I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8:I128"/>
    <mergeCell ref="F130:I130"/>
    <mergeCell ref="L130:M130"/>
    <mergeCell ref="N130:Q130"/>
    <mergeCell ref="F126:I126"/>
    <mergeCell ref="L126:M126"/>
    <mergeCell ref="N126:Q126"/>
    <mergeCell ref="F127:I127"/>
    <mergeCell ref="L127:M127"/>
    <mergeCell ref="N127:Q127"/>
    <mergeCell ref="M117:P117"/>
    <mergeCell ref="M119:Q119"/>
    <mergeCell ref="M120:Q120"/>
    <mergeCell ref="F122:I122"/>
    <mergeCell ref="L122:M122"/>
    <mergeCell ref="N122:Q122"/>
    <mergeCell ref="N105:Q105"/>
    <mergeCell ref="L107:Q107"/>
    <mergeCell ref="C113:Q113"/>
    <mergeCell ref="F115:P115"/>
    <mergeCell ref="D103:H103"/>
    <mergeCell ref="N103:Q103"/>
    <mergeCell ref="D104:H104"/>
    <mergeCell ref="N104:Q104"/>
    <mergeCell ref="D101:H101"/>
    <mergeCell ref="N101:Q101"/>
    <mergeCell ref="D102:H102"/>
    <mergeCell ref="N102:Q102"/>
    <mergeCell ref="N97:Q97"/>
    <mergeCell ref="N99:Q99"/>
    <mergeCell ref="D100:H100"/>
    <mergeCell ref="N100:Q100"/>
    <mergeCell ref="N93:Q93"/>
    <mergeCell ref="N94:Q94"/>
    <mergeCell ref="N95:Q95"/>
    <mergeCell ref="N96:Q96"/>
    <mergeCell ref="N89:Q89"/>
    <mergeCell ref="N90:Q90"/>
    <mergeCell ref="N91:Q91"/>
    <mergeCell ref="N92:Q92"/>
    <mergeCell ref="C85:G85"/>
    <mergeCell ref="N85:Q85"/>
    <mergeCell ref="N87:Q87"/>
    <mergeCell ref="N88:Q88"/>
    <mergeCell ref="F78:P78"/>
    <mergeCell ref="M80:P80"/>
    <mergeCell ref="M82:Q82"/>
    <mergeCell ref="M83:Q83"/>
    <mergeCell ref="H35:J35"/>
    <mergeCell ref="M35:P35"/>
    <mergeCell ref="L37:P37"/>
    <mergeCell ref="C76:Q76"/>
    <mergeCell ref="H33:J33"/>
    <mergeCell ref="M33:P33"/>
    <mergeCell ref="H34:J34"/>
    <mergeCell ref="M34:P34"/>
    <mergeCell ref="H31:J31"/>
    <mergeCell ref="M31:P31"/>
    <mergeCell ref="H32:J32"/>
    <mergeCell ref="M32:P32"/>
    <mergeCell ref="E23:L23"/>
    <mergeCell ref="M26:P26"/>
    <mergeCell ref="M27:P27"/>
    <mergeCell ref="M29:P29"/>
    <mergeCell ref="O16:P16"/>
    <mergeCell ref="O17:P17"/>
    <mergeCell ref="O19:P19"/>
    <mergeCell ref="O20:P20"/>
    <mergeCell ref="O10:P10"/>
    <mergeCell ref="O11:P11"/>
    <mergeCell ref="O13:P13"/>
    <mergeCell ref="E14:L14"/>
    <mergeCell ref="O14:P14"/>
    <mergeCell ref="C2:Q2"/>
    <mergeCell ref="C4:Q4"/>
    <mergeCell ref="F6:P6"/>
    <mergeCell ref="O8:P8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Maláček Vladimír</dc:creator>
  <cp:keywords/>
  <dc:description/>
  <cp:lastModifiedBy>Vladimír Maláček</cp:lastModifiedBy>
  <dcterms:created xsi:type="dcterms:W3CDTF">2015-04-07T05:14:12Z</dcterms:created>
  <dcterms:modified xsi:type="dcterms:W3CDTF">2015-04-07T05:40:23Z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