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Krycí list" sheetId="1" r:id="rId1"/>
    <sheet name="Soupis prací" sheetId="2" r:id="rId2"/>
  </sheets>
  <definedNames/>
  <calcPr fullCalcOnLoad="1"/>
</workbook>
</file>

<file path=xl/sharedStrings.xml><?xml version="1.0" encoding="utf-8"?>
<sst xmlns="http://schemas.openxmlformats.org/spreadsheetml/2006/main" count="648" uniqueCount="330">
  <si>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</si>
  <si>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</si>
  <si>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</si>
  <si>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</si>
  <si>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</si>
  <si>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</si>
  <si>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</si>
  <si>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</si>
  <si>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</si>
  <si>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</si>
  <si>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</si>
  <si>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</si>
  <si>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</si>
  <si>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</si>
  <si>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</si>
  <si>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</si>
  <si>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</si>
  <si>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</si>
  <si>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</si>
  <si>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</si>
  <si>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</si>
  <si>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</si>
  <si>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</si>
  <si>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</si>
  <si>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</si>
  <si>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</si>
  <si>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</si>
  <si>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</si>
  <si>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</si>
  <si>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</si>
  <si>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</si>
  <si>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</si>
  <si>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</si>
  <si>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</si>
  <si>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</si>
  <si>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</si>
  <si>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</si>
  <si>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</si>
  <si>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</si>
  <si>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</si>
  <si>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</si>
  <si>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</si>
  <si>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</si>
  <si>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</si>
  <si>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</si>
  <si>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</si>
  <si>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</si>
  <si>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</si>
  <si>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</si>
  <si>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</si>
  <si>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</si>
  <si>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</si>
  <si>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</si>
  <si>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</si>
  <si>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</si>
  <si>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</si>
  <si>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</si>
  <si>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</si>
  <si>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</si>
  <si>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</si>
  <si>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</si>
  <si>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</si>
  <si>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</si>
  <si>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</si>
  <si>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</si>
  <si>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Poznámka:</t>
  </si>
  <si>
    <t>Objekt</t>
  </si>
  <si>
    <t>Kód</t>
  </si>
  <si>
    <t>0</t>
  </si>
  <si>
    <t>003VD</t>
  </si>
  <si>
    <t>004VD</t>
  </si>
  <si>
    <t>113202111R00</t>
  </si>
  <si>
    <t>113153313R00</t>
  </si>
  <si>
    <t>113107212R00</t>
  </si>
  <si>
    <t>113107122R00</t>
  </si>
  <si>
    <t>122201102R00</t>
  </si>
  <si>
    <t>132201110R00</t>
  </si>
  <si>
    <t>132201119R00</t>
  </si>
  <si>
    <t>131201110R00</t>
  </si>
  <si>
    <t>131201119R00</t>
  </si>
  <si>
    <t>162701105R00</t>
  </si>
  <si>
    <t>162701109R00</t>
  </si>
  <si>
    <t>171201201R00</t>
  </si>
  <si>
    <t>174101101R00</t>
  </si>
  <si>
    <t>181101102R00</t>
  </si>
  <si>
    <t>181006111R00</t>
  </si>
  <si>
    <t>180400020RA0</t>
  </si>
  <si>
    <t>199000002R00</t>
  </si>
  <si>
    <t>212752112R00</t>
  </si>
  <si>
    <t>28611243.A</t>
  </si>
  <si>
    <t>271531113R00</t>
  </si>
  <si>
    <t>275313711R00</t>
  </si>
  <si>
    <t>451572111R00</t>
  </si>
  <si>
    <t>564861111R00</t>
  </si>
  <si>
    <t>567122111R00</t>
  </si>
  <si>
    <t>565141111R00</t>
  </si>
  <si>
    <t>577112113R00</t>
  </si>
  <si>
    <t>573111111R00</t>
  </si>
  <si>
    <t>573211111R00</t>
  </si>
  <si>
    <t>572713112R00</t>
  </si>
  <si>
    <t>89</t>
  </si>
  <si>
    <t>899431111R00</t>
  </si>
  <si>
    <t>91</t>
  </si>
  <si>
    <t>917862111R00</t>
  </si>
  <si>
    <t>914001111R00</t>
  </si>
  <si>
    <t>40445962.A</t>
  </si>
  <si>
    <t>914993001R00</t>
  </si>
  <si>
    <t>917762111R00</t>
  </si>
  <si>
    <t>93</t>
  </si>
  <si>
    <t>938909311R00</t>
  </si>
  <si>
    <t>97</t>
  </si>
  <si>
    <t>979100012RA0</t>
  </si>
  <si>
    <t>H22</t>
  </si>
  <si>
    <t>998222012R00</t>
  </si>
  <si>
    <t>998222094R00</t>
  </si>
  <si>
    <t>998225111R00</t>
  </si>
  <si>
    <t>998225195R00</t>
  </si>
  <si>
    <t>998224111R00</t>
  </si>
  <si>
    <t>998224195R00</t>
  </si>
  <si>
    <t>M23</t>
  </si>
  <si>
    <t>230191029R00</t>
  </si>
  <si>
    <t>M46</t>
  </si>
  <si>
    <t>460010024RT3</t>
  </si>
  <si>
    <t>S</t>
  </si>
  <si>
    <t>979086213R00</t>
  </si>
  <si>
    <t>979990103R00</t>
  </si>
  <si>
    <t>979093111R00</t>
  </si>
  <si>
    <t>979990113R00</t>
  </si>
  <si>
    <t>59217010</t>
  </si>
  <si>
    <t>592162116</t>
  </si>
  <si>
    <t>59217476</t>
  </si>
  <si>
    <t>59217480</t>
  </si>
  <si>
    <t>59217481</t>
  </si>
  <si>
    <t>59212022</t>
  </si>
  <si>
    <t>553462195</t>
  </si>
  <si>
    <t>Stavební úpravy místní komunikace v ul. Pobřežní, město Kolín</t>
  </si>
  <si>
    <t>Kolín</t>
  </si>
  <si>
    <t>Zkrácený popis</t>
  </si>
  <si>
    <t>Rozměry</t>
  </si>
  <si>
    <t>Všeobecné konstrukce a práce</t>
  </si>
  <si>
    <t>Geodetické zaměření stavby - skutečné provedení</t>
  </si>
  <si>
    <t>Dopravně inženýrské opatření během realizace stavby (projektová dokumentace+materiál+vyřízení)</t>
  </si>
  <si>
    <t>Přípravné a přidružené práce</t>
  </si>
  <si>
    <t>Vytrhání obrub z obrubníků stojatých</t>
  </si>
  <si>
    <t>Fréz.beton.krytu nad 500 m2, s překážkami, tl.4 cm</t>
  </si>
  <si>
    <t>Odstranění podkladu nad 200 m2,kam.těžené tl.16 cm</t>
  </si>
  <si>
    <t>Odstranění podkladu pl. do 200 m2,kam.drcené tl.22 cm</t>
  </si>
  <si>
    <t>Odkopávky a prokopávky</t>
  </si>
  <si>
    <t>Odkopávky nezapažené v hor. 3 do 1000 m3</t>
  </si>
  <si>
    <t>Hloubené vykopávky</t>
  </si>
  <si>
    <t>Hloubení rýh š.do 60 cm v hor.3 do 50 m3, STROJNĚ</t>
  </si>
  <si>
    <t>Příplatek za lepivost - hloubení rýh 60 cm v hor.3</t>
  </si>
  <si>
    <t>Hloubení rýh š.do 60 cm v hor.3 do 50 m3</t>
  </si>
  <si>
    <t>Hloubení nezapaž. jam hor.3 do 50 m3, STROJNĚ</t>
  </si>
  <si>
    <t>Příplatek za lepivost - hloubení nezap.jam v hor.3</t>
  </si>
  <si>
    <t>Přemístění výkopku</t>
  </si>
  <si>
    <t>Vodorovné přemístění výkopku z hor.1-4 do 10000 m</t>
  </si>
  <si>
    <t>Příplatek k vod. přemístění hor.1-4 za další 1 km</t>
  </si>
  <si>
    <t>Konstrukce ze zemin</t>
  </si>
  <si>
    <t>Uložení sypaniny na skládku</t>
  </si>
  <si>
    <t>Zásyp jam, rýh, šachet se zhutněním</t>
  </si>
  <si>
    <t>Povrchové úpravy terénu</t>
  </si>
  <si>
    <t>Úprava pláně v zářezech v hor. 1-4, se zhutněním</t>
  </si>
  <si>
    <t>Rozprostření zemin v rov./sklonu 1:5, tl. do 10 cm, dovoz ze vzdálenosti 3km</t>
  </si>
  <si>
    <t>Založení trávníku parkového, rovina, dodání osiva</t>
  </si>
  <si>
    <t>Hloubení pro podzemní stěny, ražení a hloubení důlní</t>
  </si>
  <si>
    <t>Poplatek za skládku zeminy 1- 4</t>
  </si>
  <si>
    <t>Úprava podloží a základové spáry</t>
  </si>
  <si>
    <t>Trativody z drenážních trubek, lože, DN 100 mm</t>
  </si>
  <si>
    <t>Trubka PVC-U drenážní flexibilní d 100 mm</t>
  </si>
  <si>
    <t>Základy</t>
  </si>
  <si>
    <t>Polštář základu z kameniva hr. drceného 16-32 mm</t>
  </si>
  <si>
    <t>Beton základových patek prostý C 25/30 (B 30)</t>
  </si>
  <si>
    <t>Podkladní a vedlejší konstrukce (kromě vozovek a železničního svršku)</t>
  </si>
  <si>
    <t>Lože+obsyp drenážního potrubí z kameniva těženého 0 - 4 mm</t>
  </si>
  <si>
    <t>Podkladní vrstvy komunikací a zpevněných ploch</t>
  </si>
  <si>
    <t>Podklad ze štěrkodrti po zhutnění tloušťky 20 cm (komunikace)</t>
  </si>
  <si>
    <t>Podklad z kameniva zpev.cementem KZC 1 tl.12 cm (komunikace)</t>
  </si>
  <si>
    <t>Podklad z obal kam.ACP 16+ do 3 m,tl. 6 cm (komunikace)</t>
  </si>
  <si>
    <t>Kryty štěrkových a živičných pozemních komunikací a zpevněných ploch</t>
  </si>
  <si>
    <t>Beton asfalt. ACO 11 S modifik. š. do 3 m, tl.4 cm (komunikace)</t>
  </si>
  <si>
    <t>Postřik živičný infiltr.+ posyp, asfalt. 0,60kg/m2 (komunikace)</t>
  </si>
  <si>
    <t>Postřik živičný spojovací z asfaltu 0,5-0,7 kg/m2 (komunikace)</t>
  </si>
  <si>
    <t>Vyrovnání povrchu krytů kamen. obaleným asfaltem</t>
  </si>
  <si>
    <t>Ostatní konstrukce a práce na trubním vedení</t>
  </si>
  <si>
    <t>Výšková úprava do 20 cm, zvýšení krytu šoupěte</t>
  </si>
  <si>
    <t>Doplňující konstrukce a práce na pozemních komunikacích a zpevněných plochách</t>
  </si>
  <si>
    <t>Osazení stojat. obrub.bet. s opěrou a přídlažby,lože z C 12/15</t>
  </si>
  <si>
    <t>Montáž svislých dopr.značek</t>
  </si>
  <si>
    <t>Dopravní příslušenství, patka AL 4 ks kot šroubů</t>
  </si>
  <si>
    <t>Demontáž značky včetně stojanu</t>
  </si>
  <si>
    <t>Osazení ležat. obrub. bet. s opěrou,lože z C 12/15</t>
  </si>
  <si>
    <t>Různé dokončovací konstrukce a práce inženýrských staveb</t>
  </si>
  <si>
    <t>Odstranění nánosu z povrchu podkladu živice/beton</t>
  </si>
  <si>
    <t>Prorážení otvorů a ostatní bourací práce</t>
  </si>
  <si>
    <t>Odvoz suti a vyb.hmot do 10 km, vnitrost. 25 m</t>
  </si>
  <si>
    <t>Komunikace pozemní a letiště</t>
  </si>
  <si>
    <t>Přesun hmot, zpevněné plochy, kryt z kameniva</t>
  </si>
  <si>
    <t>Přesun hmot, komunikace z kameniva, příplatek 5 km</t>
  </si>
  <si>
    <t>Přesun hmot, pozemní komunikace, kryt živičný</t>
  </si>
  <si>
    <t>Přesun hmot, komunik. živičné, přípl. dalších 5 km</t>
  </si>
  <si>
    <t>Přesun hmot, pozemní komunikace, kryt betonový</t>
  </si>
  <si>
    <t>Přesun hmot, komunikace beton. přípl. dalších 5 km</t>
  </si>
  <si>
    <t>Montáže potrubí</t>
  </si>
  <si>
    <t>Uložení chráničky ve výkopu</t>
  </si>
  <si>
    <t>Zemní práce při montážích</t>
  </si>
  <si>
    <t>Vytýčení kabelové trasy v zastavěném prostoru - ČEZ a.s., Telefńica O2, veřejné osvětlení, vodovod</t>
  </si>
  <si>
    <t>Přesuny sutí</t>
  </si>
  <si>
    <t>Nakládání vybouraných hmot na dopravní prostředek</t>
  </si>
  <si>
    <t>Poplatek za skládku suti - (obrubníky, podklad. komunikace)</t>
  </si>
  <si>
    <t>Uložení suti na skládku bez zhutnění</t>
  </si>
  <si>
    <t>Poplatek za skládku suti - asfalt</t>
  </si>
  <si>
    <t>Ostatní materiál</t>
  </si>
  <si>
    <t>Obrubník silniční betonový 150x250x1000 mm</t>
  </si>
  <si>
    <t>Přídlažba silniční nízká  ABK 50/25/8 přírodní</t>
  </si>
  <si>
    <t>Obrubník silniční nájezdový 1000/150/150 šedý</t>
  </si>
  <si>
    <t>Obrubník silniční přechodový L 1000/150/150-250</t>
  </si>
  <si>
    <t>Obrubník silniční přechodový P 1000/150/150-250</t>
  </si>
  <si>
    <t>Žlab kabelový TK2 100x23x19  AZD27-100 s víkem</t>
  </si>
  <si>
    <t>Objímka na sloupek ZN + PVC d 60 mm</t>
  </si>
  <si>
    <t>Doba výstavby:</t>
  </si>
  <si>
    <t>Začátek výstavby:</t>
  </si>
  <si>
    <t>Konec výstavby:</t>
  </si>
  <si>
    <t>Zpracováno dne:</t>
  </si>
  <si>
    <t>M.j.</t>
  </si>
  <si>
    <t>kpl</t>
  </si>
  <si>
    <t>m</t>
  </si>
  <si>
    <t>m2</t>
  </si>
  <si>
    <t>m3</t>
  </si>
  <si>
    <t>t</t>
  </si>
  <si>
    <t>kus</t>
  </si>
  <si>
    <t>km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</si>
  <si>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</si>
  <si>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</si>
  <si>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</si>
  <si>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</si>
  <si>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</si>
  <si>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</si>
  <si>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</si>
  <si>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</si>
  <si>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</si>
  <si>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</si>
  <si>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</si>
  <si>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</si>
  <si>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Přesuny</t>
  </si>
  <si>
    <t>Typ skupiny</t>
  </si>
  <si>
    <t>HS</t>
  </si>
  <si>
    <t>MP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</si>
  <si>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</si>
  <si>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</si>
  <si>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</si>
  <si>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</si>
  <si>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</si>
  <si>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</si>
  <si>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</si>
  <si>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</si>
  <si>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</si>
  <si>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11_</t>
  </si>
  <si>
    <t>12_</t>
  </si>
  <si>
    <t>13_</t>
  </si>
  <si>
    <t>16_</t>
  </si>
  <si>
    <t>17_</t>
  </si>
  <si>
    <t>18_</t>
  </si>
  <si>
    <t>19_</t>
  </si>
  <si>
    <t>21_</t>
  </si>
  <si>
    <t>27_</t>
  </si>
  <si>
    <t>45_</t>
  </si>
  <si>
    <t>56_</t>
  </si>
  <si>
    <t>57_</t>
  </si>
  <si>
    <t>89_</t>
  </si>
  <si>
    <t>91_</t>
  </si>
  <si>
    <t>93_</t>
  </si>
  <si>
    <t>97_</t>
  </si>
  <si>
    <t>H22_</t>
  </si>
  <si>
    <t>M23_</t>
  </si>
  <si>
    <t>M46_</t>
  </si>
  <si>
    <t>S_</t>
  </si>
  <si>
    <t>Z99999_</t>
  </si>
  <si>
    <t>1_</t>
  </si>
  <si>
    <t>2_</t>
  </si>
  <si>
    <t>4_</t>
  </si>
  <si>
    <t>5_</t>
  </si>
  <si>
    <t>8_</t>
  </si>
  <si>
    <t>9_</t>
  </si>
  <si>
    <t>Z_</t>
  </si>
  <si>
    <t>_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</si>
  <si>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</si>
  <si>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</si>
  <si>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</si>
  <si>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</si>
  <si>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</si>
  <si>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</si>
  <si>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</si>
  <si>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</si>
  <si>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</si>
  <si>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</si>
  <si>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</si>
  <si>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</si>
  <si>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</si>
  <si>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</si>
  <si>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</si>
  <si>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</si>
  <si>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</si>
  <si>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</si>
  <si>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</si>
  <si>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</si>
  <si>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</si>
  <si>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</si>
  <si>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</si>
  <si>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</si>
  <si>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</si>
  <si>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</si>
  <si>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</si>
  <si>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</si>
  <si>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</si>
  <si>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</si>
  <si>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</si>
  <si>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</si>
  <si>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</si>
  <si>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</si>
  <si>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</si>
  <si>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</si>
  <si>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</si>
  <si>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</si>
  <si>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</si>
  <si>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</si>
  <si>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</si>
  <si>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</si>
  <si>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Soupis prací</t>
  </si>
  <si>
    <t>Krycí list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</si>
</sst>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8" fillId="33" borderId="24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0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" fontId="10" fillId="0" borderId="24" xfId="0" applyNumberFormat="1" applyFont="1" applyFill="1" applyBorder="1" applyAlignment="1" applyProtection="1">
      <alignment horizontal="right" vertical="center"/>
      <protection/>
    </xf>
    <xf numFmtId="49" fontId="10" fillId="0" borderId="24" xfId="0" applyNumberFormat="1" applyFont="1" applyFill="1" applyBorder="1" applyAlignment="1" applyProtection="1">
      <alignment horizontal="right" vertical="center"/>
      <protection/>
    </xf>
    <xf numFmtId="4" fontId="10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9" fillId="33" borderId="33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49" fontId="11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33" xfId="0" applyNumberFormat="1" applyFont="1" applyFill="1" applyBorder="1" applyAlignment="1" applyProtection="1">
      <alignment horizontal="left" vertical="center"/>
      <protection/>
    </xf>
    <xf numFmtId="49" fontId="10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33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49" fontId="9" fillId="33" borderId="32" xfId="0" applyNumberFormat="1" applyFont="1" applyFill="1" applyBorder="1" applyAlignment="1" applyProtection="1">
      <alignment horizontal="left" vertical="center"/>
      <protection/>
    </xf>
    <xf numFmtId="0" fontId="9" fillId="33" borderId="36" xfId="0" applyNumberFormat="1" applyFont="1" applyFill="1" applyBorder="1" applyAlignment="1" applyProtection="1">
      <alignment horizontal="left" vertical="center"/>
      <protection/>
    </xf>
    <xf numFmtId="49" fontId="10" fillId="0" borderId="37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38" xfId="0" applyNumberFormat="1" applyFont="1" applyFill="1" applyBorder="1" applyAlignment="1" applyProtection="1">
      <alignment horizontal="left" vertical="center"/>
      <protection/>
    </xf>
    <xf numFmtId="49" fontId="10" fillId="0" borderId="23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39" xfId="0" applyNumberFormat="1" applyFont="1" applyFill="1" applyBorder="1" applyAlignment="1" applyProtection="1">
      <alignment horizontal="left" vertical="center"/>
      <protection/>
    </xf>
    <xf numFmtId="49" fontId="10" fillId="0" borderId="40" xfId="0" applyNumberFormat="1" applyFont="1" applyFill="1" applyBorder="1" applyAlignment="1" applyProtection="1">
      <alignment horizontal="left" vertical="center"/>
      <protection/>
    </xf>
    <xf numFmtId="0" fontId="10" fillId="0" borderId="41" xfId="0" applyNumberFormat="1" applyFont="1" applyFill="1" applyBorder="1" applyAlignment="1" applyProtection="1">
      <alignment horizontal="left" vertical="center"/>
      <protection/>
    </xf>
    <xf numFmtId="0" fontId="10" fillId="0" borderId="42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:IV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7.75" customHeight="1">
      <c r="A1" s="52"/>
      <c r="B1" s="35"/>
      <c r="C1" s="53" t="s">
        <v>329</v>
      </c>
      <c r="D1" s="54"/>
      <c r="E1" s="54"/>
      <c r="F1" s="54"/>
      <c r="G1" s="54"/>
      <c r="H1" s="54"/>
      <c r="I1" s="54"/>
    </row>
    <row r="2" spans="1:10" ht="12.75">
      <c r="A2" s="55" t="s">
        <v>0</v>
      </c>
      <c r="B2" s="56"/>
      <c r="C2" s="59" t="s">
        <v>135</v>
      </c>
      <c r="D2" s="60"/>
      <c r="E2" s="62" t="s">
        <v>238</v>
      </c>
      <c r="F2" s="62"/>
      <c r="G2" s="56"/>
      <c r="H2" s="62" t="s">
        <v>324</v>
      </c>
      <c r="I2" s="63"/>
      <c r="J2" s="27"/>
    </row>
    <row r="3" spans="1:10" ht="25.5" customHeight="1">
      <c r="A3" s="57"/>
      <c r="B3" s="58"/>
      <c r="C3" s="61"/>
      <c r="D3" s="61"/>
      <c r="E3" s="58"/>
      <c r="F3" s="58"/>
      <c r="G3" s="58"/>
      <c r="H3" s="58"/>
      <c r="I3" s="64"/>
      <c r="J3" s="27"/>
    </row>
    <row r="4" spans="1:10" ht="12.75">
      <c r="A4" s="65" t="s">
        <v>1</v>
      </c>
      <c r="B4" s="58"/>
      <c r="C4" s="66"/>
      <c r="D4" s="58"/>
      <c r="E4" s="66" t="s">
        <v>239</v>
      </c>
      <c r="F4" s="66"/>
      <c r="G4" s="58"/>
      <c r="H4" s="66" t="s">
        <v>324</v>
      </c>
      <c r="I4" s="67"/>
      <c r="J4" s="27"/>
    </row>
    <row r="5" spans="1:10" ht="12.75">
      <c r="A5" s="57"/>
      <c r="B5" s="58"/>
      <c r="C5" s="58"/>
      <c r="D5" s="58"/>
      <c r="E5" s="58"/>
      <c r="F5" s="58"/>
      <c r="G5" s="58"/>
      <c r="H5" s="58"/>
      <c r="I5" s="64"/>
      <c r="J5" s="27"/>
    </row>
    <row r="6" spans="1:10" ht="12.75">
      <c r="A6" s="65" t="s">
        <v>2</v>
      </c>
      <c r="B6" s="58"/>
      <c r="C6" s="66" t="s">
        <v>136</v>
      </c>
      <c r="D6" s="58"/>
      <c r="E6" s="66" t="s">
        <v>240</v>
      </c>
      <c r="F6" s="66"/>
      <c r="G6" s="58"/>
      <c r="H6" s="66" t="s">
        <v>324</v>
      </c>
      <c r="I6" s="67"/>
      <c r="J6" s="27"/>
    </row>
    <row r="7" spans="1:10" ht="12.75">
      <c r="A7" s="57"/>
      <c r="B7" s="58"/>
      <c r="C7" s="58"/>
      <c r="D7" s="58"/>
      <c r="E7" s="58"/>
      <c r="F7" s="58"/>
      <c r="G7" s="58"/>
      <c r="H7" s="58"/>
      <c r="I7" s="64"/>
      <c r="J7" s="27"/>
    </row>
    <row r="8" spans="1:10" ht="12.75">
      <c r="A8" s="65" t="s">
        <v>221</v>
      </c>
      <c r="B8" s="58"/>
      <c r="C8" s="68"/>
      <c r="D8" s="58"/>
      <c r="E8" s="66" t="s">
        <v>222</v>
      </c>
      <c r="F8" s="58"/>
      <c r="G8" s="58"/>
      <c r="H8" s="69" t="s">
        <v>325</v>
      </c>
      <c r="I8" s="67" t="s">
        <v>64</v>
      </c>
      <c r="J8" s="27"/>
    </row>
    <row r="9" spans="1:10" ht="12.75">
      <c r="A9" s="57"/>
      <c r="B9" s="58"/>
      <c r="C9" s="58"/>
      <c r="D9" s="58"/>
      <c r="E9" s="58"/>
      <c r="F9" s="58"/>
      <c r="G9" s="58"/>
      <c r="H9" s="58"/>
      <c r="I9" s="64"/>
      <c r="J9" s="27"/>
    </row>
    <row r="10" spans="1:10" ht="12.75">
      <c r="A10" s="65" t="s">
        <v>3</v>
      </c>
      <c r="B10" s="58"/>
      <c r="C10" s="66">
        <v>8222931</v>
      </c>
      <c r="D10" s="58"/>
      <c r="E10" s="66" t="s">
        <v>241</v>
      </c>
      <c r="F10" s="66"/>
      <c r="G10" s="58"/>
      <c r="H10" s="69" t="s">
        <v>326</v>
      </c>
      <c r="I10" s="64"/>
      <c r="J10" s="27"/>
    </row>
    <row r="11" spans="1:10" ht="12.75">
      <c r="A11" s="70"/>
      <c r="B11" s="71"/>
      <c r="C11" s="71"/>
      <c r="D11" s="71"/>
      <c r="E11" s="71"/>
      <c r="F11" s="71"/>
      <c r="G11" s="71"/>
      <c r="H11" s="71"/>
      <c r="I11" s="72"/>
      <c r="J11" s="27"/>
    </row>
    <row r="12" spans="1:9" ht="23.25" customHeight="1">
      <c r="A12" s="73" t="s">
        <v>286</v>
      </c>
      <c r="B12" s="74"/>
      <c r="C12" s="74"/>
      <c r="D12" s="74"/>
      <c r="E12" s="74"/>
      <c r="F12" s="74"/>
      <c r="G12" s="74"/>
      <c r="H12" s="74"/>
      <c r="I12" s="74"/>
    </row>
    <row r="13" spans="1:10" ht="26.25" customHeight="1">
      <c r="A13" s="36" t="s">
        <v>287</v>
      </c>
      <c r="B13" s="75" t="s">
        <v>298</v>
      </c>
      <c r="C13" s="76"/>
      <c r="D13" s="36" t="s">
        <v>300</v>
      </c>
      <c r="E13" s="75" t="s">
        <v>309</v>
      </c>
      <c r="F13" s="76"/>
      <c r="G13" s="36" t="s">
        <v>310</v>
      </c>
      <c r="H13" s="75" t="s">
        <v>327</v>
      </c>
      <c r="I13" s="76"/>
      <c r="J13" s="27"/>
    </row>
    <row r="14" spans="1:10" ht="15" customHeight="1">
      <c r="A14" s="37" t="s">
        <v>288</v>
      </c>
      <c r="B14" s="41" t="s">
        <v>299</v>
      </c>
      <c r="C14" s="45">
        <f>SUM('Soupis prací'!O12:O92)</f>
        <v>0</v>
      </c>
      <c r="D14" s="77" t="s">
        <v>301</v>
      </c>
      <c r="E14" s="78"/>
      <c r="F14" s="45">
        <v>0</v>
      </c>
      <c r="G14" s="77" t="s">
        <v>311</v>
      </c>
      <c r="H14" s="78"/>
      <c r="I14" s="45">
        <v>0</v>
      </c>
      <c r="J14" s="27"/>
    </row>
    <row r="15" spans="1:10" ht="15" customHeight="1">
      <c r="A15" s="38"/>
      <c r="B15" s="41" t="s">
        <v>242</v>
      </c>
      <c r="C15" s="45">
        <f>SUM('Soupis prací'!P12:P92)</f>
        <v>0</v>
      </c>
      <c r="D15" s="77" t="s">
        <v>302</v>
      </c>
      <c r="E15" s="78"/>
      <c r="F15" s="45">
        <v>0</v>
      </c>
      <c r="G15" s="77" t="s">
        <v>312</v>
      </c>
      <c r="H15" s="78"/>
      <c r="I15" s="45">
        <v>0</v>
      </c>
      <c r="J15" s="27"/>
    </row>
    <row r="16" spans="1:10" ht="15" customHeight="1">
      <c r="A16" s="37" t="s">
        <v>289</v>
      </c>
      <c r="B16" s="41" t="s">
        <v>299</v>
      </c>
      <c r="C16" s="45">
        <f>SUM('Soupis prací'!Q12:Q92)</f>
        <v>0</v>
      </c>
      <c r="D16" s="77" t="s">
        <v>303</v>
      </c>
      <c r="E16" s="78"/>
      <c r="F16" s="45">
        <v>0</v>
      </c>
      <c r="G16" s="77" t="s">
        <v>313</v>
      </c>
      <c r="H16" s="78"/>
      <c r="I16" s="45">
        <v>0</v>
      </c>
      <c r="J16" s="27"/>
    </row>
    <row r="17" spans="1:10" ht="15" customHeight="1">
      <c r="A17" s="38"/>
      <c r="B17" s="41" t="s">
        <v>242</v>
      </c>
      <c r="C17" s="45">
        <f>SUM('Soupis prací'!R12:R92)</f>
        <v>0</v>
      </c>
      <c r="D17" s="77"/>
      <c r="E17" s="78"/>
      <c r="F17" s="46"/>
      <c r="G17" s="77" t="s">
        <v>314</v>
      </c>
      <c r="H17" s="78"/>
      <c r="I17" s="45">
        <v>0</v>
      </c>
      <c r="J17" s="27"/>
    </row>
    <row r="18" spans="1:10" ht="15" customHeight="1">
      <c r="A18" s="37" t="s">
        <v>290</v>
      </c>
      <c r="B18" s="41" t="s">
        <v>299</v>
      </c>
      <c r="C18" s="45">
        <f>SUM('Soupis prací'!S12:S92)</f>
        <v>0</v>
      </c>
      <c r="D18" s="77"/>
      <c r="E18" s="78"/>
      <c r="F18" s="46"/>
      <c r="G18" s="77" t="s">
        <v>315</v>
      </c>
      <c r="H18" s="78"/>
      <c r="I18" s="45">
        <v>0</v>
      </c>
      <c r="J18" s="27"/>
    </row>
    <row r="19" spans="1:10" ht="15" customHeight="1">
      <c r="A19" s="38"/>
      <c r="B19" s="41" t="s">
        <v>242</v>
      </c>
      <c r="C19" s="45">
        <f>SUM('Soupis prací'!T12:T92)</f>
        <v>0</v>
      </c>
      <c r="D19" s="77"/>
      <c r="E19" s="78"/>
      <c r="F19" s="46"/>
      <c r="G19" s="77" t="s">
        <v>316</v>
      </c>
      <c r="H19" s="78"/>
      <c r="I19" s="45">
        <v>0</v>
      </c>
      <c r="J19" s="27"/>
    </row>
    <row r="20" spans="1:10" ht="15" customHeight="1">
      <c r="A20" s="79" t="s">
        <v>212</v>
      </c>
      <c r="B20" s="80"/>
      <c r="C20" s="45">
        <f>SUM('Soupis prací'!U12:U92)</f>
        <v>0</v>
      </c>
      <c r="D20" s="77"/>
      <c r="E20" s="78"/>
      <c r="F20" s="46"/>
      <c r="G20" s="77"/>
      <c r="H20" s="78"/>
      <c r="I20" s="46"/>
      <c r="J20" s="27"/>
    </row>
    <row r="21" spans="1:10" ht="15" customHeight="1">
      <c r="A21" s="79" t="s">
        <v>291</v>
      </c>
      <c r="B21" s="80"/>
      <c r="C21" s="45">
        <f>SUM('Soupis prací'!M12:M92)</f>
        <v>0</v>
      </c>
      <c r="D21" s="77"/>
      <c r="E21" s="78"/>
      <c r="F21" s="46"/>
      <c r="G21" s="77"/>
      <c r="H21" s="78"/>
      <c r="I21" s="46"/>
      <c r="J21" s="27"/>
    </row>
    <row r="22" spans="1:10" ht="16.5" customHeight="1">
      <c r="A22" s="79" t="s">
        <v>292</v>
      </c>
      <c r="B22" s="80"/>
      <c r="C22" s="45">
        <f>SUM(C14:C21)</f>
        <v>0</v>
      </c>
      <c r="D22" s="79" t="s">
        <v>304</v>
      </c>
      <c r="E22" s="80"/>
      <c r="F22" s="45">
        <f>SUM(F14:F21)</f>
        <v>0</v>
      </c>
      <c r="G22" s="79" t="s">
        <v>317</v>
      </c>
      <c r="H22" s="80"/>
      <c r="I22" s="45">
        <f>SUM(I14:I21)</f>
        <v>0</v>
      </c>
      <c r="J22" s="27"/>
    </row>
    <row r="23" spans="1:10" ht="15" customHeight="1">
      <c r="A23" s="8"/>
      <c r="B23" s="8"/>
      <c r="C23" s="43"/>
      <c r="D23" s="79" t="s">
        <v>305</v>
      </c>
      <c r="E23" s="80"/>
      <c r="F23" s="47">
        <v>0</v>
      </c>
      <c r="G23" s="79" t="s">
        <v>318</v>
      </c>
      <c r="H23" s="80"/>
      <c r="I23" s="45">
        <v>0</v>
      </c>
      <c r="J23" s="27"/>
    </row>
    <row r="24" spans="4:9" ht="15" customHeight="1">
      <c r="D24" s="8"/>
      <c r="E24" s="8"/>
      <c r="F24" s="48"/>
      <c r="G24" s="79" t="s">
        <v>319</v>
      </c>
      <c r="H24" s="80"/>
      <c r="I24" s="50"/>
    </row>
    <row r="25" spans="6:10" ht="15" customHeight="1">
      <c r="F25" s="49"/>
      <c r="G25" s="79" t="s">
        <v>320</v>
      </c>
      <c r="H25" s="80"/>
      <c r="I25" s="45">
        <v>0</v>
      </c>
      <c r="J25" s="27"/>
    </row>
    <row r="26" spans="1:9" ht="12.75">
      <c r="A26" s="35"/>
      <c r="B26" s="35"/>
      <c r="C26" s="35"/>
      <c r="G26" s="8"/>
      <c r="H26" s="8"/>
      <c r="I26" s="8"/>
    </row>
    <row r="27" spans="1:9" ht="15" customHeight="1">
      <c r="A27" s="81" t="s">
        <v>293</v>
      </c>
      <c r="B27" s="82"/>
      <c r="C27" s="51">
        <f>SUM('Soupis prací'!W12:W92)</f>
        <v>0</v>
      </c>
      <c r="D27" s="44"/>
      <c r="E27" s="35"/>
      <c r="F27" s="35"/>
      <c r="G27" s="35"/>
      <c r="H27" s="35"/>
      <c r="I27" s="35"/>
    </row>
    <row r="28" spans="1:10" ht="15" customHeight="1">
      <c r="A28" s="81" t="s">
        <v>294</v>
      </c>
      <c r="B28" s="82"/>
      <c r="C28" s="51">
        <f>SUM('Soupis prací'!X12:X92)</f>
        <v>0</v>
      </c>
      <c r="D28" s="81" t="s">
        <v>306</v>
      </c>
      <c r="E28" s="82"/>
      <c r="F28" s="51">
        <f>ROUND(C28*(15/100),2)</f>
        <v>0</v>
      </c>
      <c r="G28" s="81" t="s">
        <v>321</v>
      </c>
      <c r="H28" s="82"/>
      <c r="I28" s="51">
        <f>SUM(C27:C29)</f>
        <v>0</v>
      </c>
      <c r="J28" s="27"/>
    </row>
    <row r="29" spans="1:10" ht="15" customHeight="1">
      <c r="A29" s="81" t="s">
        <v>295</v>
      </c>
      <c r="B29" s="82"/>
      <c r="C29" s="51">
        <f>SUM('Soupis prací'!Y12:Y92)+(F22+I22+F23+I23+I24+I25)</f>
        <v>0</v>
      </c>
      <c r="D29" s="81" t="s">
        <v>307</v>
      </c>
      <c r="E29" s="82"/>
      <c r="F29" s="51">
        <f>ROUND(C29*(21/100),2)</f>
        <v>0</v>
      </c>
      <c r="G29" s="81" t="s">
        <v>322</v>
      </c>
      <c r="H29" s="82"/>
      <c r="I29" s="51">
        <f>SUM(F28:F29)+I28</f>
        <v>0</v>
      </c>
      <c r="J29" s="27"/>
    </row>
    <row r="30" spans="1:9" ht="12.75">
      <c r="A30" s="39"/>
      <c r="B30" s="39"/>
      <c r="C30" s="39"/>
      <c r="D30" s="39"/>
      <c r="E30" s="39"/>
      <c r="F30" s="39"/>
      <c r="G30" s="39"/>
      <c r="H30" s="39"/>
      <c r="I30" s="39"/>
    </row>
    <row r="31" spans="1:10" ht="14.25" customHeight="1">
      <c r="A31" s="83" t="s">
        <v>296</v>
      </c>
      <c r="B31" s="84"/>
      <c r="C31" s="85"/>
      <c r="D31" s="83" t="s">
        <v>308</v>
      </c>
      <c r="E31" s="84"/>
      <c r="F31" s="85"/>
      <c r="G31" s="83" t="s">
        <v>323</v>
      </c>
      <c r="H31" s="84"/>
      <c r="I31" s="85"/>
      <c r="J31" s="28"/>
    </row>
    <row r="32" spans="1:10" ht="14.25" customHeight="1">
      <c r="A32" s="86"/>
      <c r="B32" s="87"/>
      <c r="C32" s="88"/>
      <c r="D32" s="86"/>
      <c r="E32" s="87"/>
      <c r="F32" s="88"/>
      <c r="G32" s="86"/>
      <c r="H32" s="87"/>
      <c r="I32" s="88"/>
      <c r="J32" s="28"/>
    </row>
    <row r="33" spans="1:10" ht="14.25" customHeight="1">
      <c r="A33" s="86"/>
      <c r="B33" s="87"/>
      <c r="C33" s="88"/>
      <c r="D33" s="86"/>
      <c r="E33" s="87"/>
      <c r="F33" s="88"/>
      <c r="G33" s="86"/>
      <c r="H33" s="87"/>
      <c r="I33" s="88"/>
      <c r="J33" s="28"/>
    </row>
    <row r="34" spans="1:10" ht="14.25" customHeight="1">
      <c r="A34" s="86"/>
      <c r="B34" s="87"/>
      <c r="C34" s="88"/>
      <c r="D34" s="86"/>
      <c r="E34" s="87"/>
      <c r="F34" s="88"/>
      <c r="G34" s="86"/>
      <c r="H34" s="87"/>
      <c r="I34" s="88"/>
      <c r="J34" s="28"/>
    </row>
    <row r="35" spans="1:10" ht="14.25" customHeight="1">
      <c r="A35" s="89" t="s">
        <v>297</v>
      </c>
      <c r="B35" s="90"/>
      <c r="C35" s="91"/>
      <c r="D35" s="89" t="s">
        <v>297</v>
      </c>
      <c r="E35" s="90"/>
      <c r="F35" s="91"/>
      <c r="G35" s="89" t="s">
        <v>297</v>
      </c>
      <c r="H35" s="90"/>
      <c r="I35" s="91"/>
      <c r="J35" s="28"/>
    </row>
    <row r="36" spans="1:9" ht="11.25" customHeight="1">
      <c r="A36" s="40" t="s">
        <v>65</v>
      </c>
      <c r="B36" s="42"/>
      <c r="C36" s="42"/>
      <c r="D36" s="42"/>
      <c r="E36" s="42"/>
      <c r="F36" s="42"/>
      <c r="G36" s="42"/>
      <c r="H36" s="42"/>
      <c r="I36" s="42"/>
    </row>
    <row r="37" spans="1:9" ht="409.5" customHeight="1" hidden="1">
      <c r="A37" s="66"/>
      <c r="B37" s="58"/>
      <c r="C37" s="58"/>
      <c r="D37" s="58"/>
      <c r="E37" s="58"/>
      <c r="F37" s="58"/>
      <c r="G37" s="58"/>
      <c r="H37" s="58"/>
      <c r="I37" s="58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5"/>
  <sheetViews>
    <sheetView tabSelected="1" zoomScalePageLayoutView="0" workbookViewId="0" topLeftCell="A61">
      <selection activeCell="G14" sqref="G14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91.281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1" width="0" style="0" hidden="1" customWidth="1"/>
    <col min="12" max="44" width="12.140625" style="0" hidden="1" customWidth="1"/>
  </cols>
  <sheetData>
    <row r="1" spans="1:10" ht="72.75" customHeight="1">
      <c r="A1" s="92" t="s">
        <v>328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2.75">
      <c r="A2" s="55" t="s">
        <v>0</v>
      </c>
      <c r="B2" s="56"/>
      <c r="C2" s="56"/>
      <c r="D2" s="59" t="s">
        <v>135</v>
      </c>
      <c r="E2" s="94" t="s">
        <v>220</v>
      </c>
      <c r="F2" s="56"/>
      <c r="G2" s="94"/>
      <c r="H2" s="56"/>
      <c r="I2" s="62" t="s">
        <v>238</v>
      </c>
      <c r="J2" s="62"/>
      <c r="K2" s="27"/>
    </row>
    <row r="3" spans="1:11" ht="12.75">
      <c r="A3" s="57"/>
      <c r="B3" s="58"/>
      <c r="C3" s="58"/>
      <c r="D3" s="61"/>
      <c r="E3" s="58"/>
      <c r="F3" s="58"/>
      <c r="G3" s="58"/>
      <c r="H3" s="58"/>
      <c r="I3" s="58"/>
      <c r="J3" s="58"/>
      <c r="K3" s="27"/>
    </row>
    <row r="4" spans="1:11" ht="12.75">
      <c r="A4" s="65" t="s">
        <v>1</v>
      </c>
      <c r="B4" s="58"/>
      <c r="C4" s="58"/>
      <c r="D4" s="66"/>
      <c r="E4" s="69" t="s">
        <v>221</v>
      </c>
      <c r="F4" s="58"/>
      <c r="G4" s="68"/>
      <c r="H4" s="58"/>
      <c r="I4" s="66" t="s">
        <v>239</v>
      </c>
      <c r="J4" s="66"/>
      <c r="K4" s="27"/>
    </row>
    <row r="5" spans="1:11" ht="12.75">
      <c r="A5" s="57"/>
      <c r="B5" s="58"/>
      <c r="C5" s="58"/>
      <c r="D5" s="58"/>
      <c r="E5" s="58"/>
      <c r="F5" s="58"/>
      <c r="G5" s="58"/>
      <c r="H5" s="58"/>
      <c r="I5" s="58"/>
      <c r="J5" s="58"/>
      <c r="K5" s="27"/>
    </row>
    <row r="6" spans="1:11" ht="12.75">
      <c r="A6" s="65" t="s">
        <v>2</v>
      </c>
      <c r="B6" s="58"/>
      <c r="C6" s="58"/>
      <c r="D6" s="66" t="s">
        <v>136</v>
      </c>
      <c r="E6" s="69" t="s">
        <v>222</v>
      </c>
      <c r="F6" s="58"/>
      <c r="G6" s="58"/>
      <c r="H6" s="58"/>
      <c r="I6" s="66" t="s">
        <v>240</v>
      </c>
      <c r="J6" s="66"/>
      <c r="K6" s="27"/>
    </row>
    <row r="7" spans="1:11" ht="12.75">
      <c r="A7" s="57"/>
      <c r="B7" s="58"/>
      <c r="C7" s="58"/>
      <c r="D7" s="58"/>
      <c r="E7" s="58"/>
      <c r="F7" s="58"/>
      <c r="G7" s="58"/>
      <c r="H7" s="58"/>
      <c r="I7" s="58"/>
      <c r="J7" s="58"/>
      <c r="K7" s="27"/>
    </row>
    <row r="8" spans="1:11" ht="12.75">
      <c r="A8" s="65" t="s">
        <v>3</v>
      </c>
      <c r="B8" s="58"/>
      <c r="C8" s="58"/>
      <c r="D8" s="66">
        <v>8222931</v>
      </c>
      <c r="E8" s="69" t="s">
        <v>223</v>
      </c>
      <c r="F8" s="58"/>
      <c r="G8" s="58"/>
      <c r="H8" s="58"/>
      <c r="I8" s="66" t="s">
        <v>241</v>
      </c>
      <c r="J8" s="66"/>
      <c r="K8" s="27"/>
    </row>
    <row r="9" spans="1:11" ht="12.75">
      <c r="A9" s="103"/>
      <c r="B9" s="95"/>
      <c r="C9" s="95"/>
      <c r="D9" s="95"/>
      <c r="E9" s="95"/>
      <c r="F9" s="95"/>
      <c r="G9" s="95"/>
      <c r="H9" s="95"/>
      <c r="I9" s="95"/>
      <c r="J9" s="95"/>
      <c r="K9" s="27"/>
    </row>
    <row r="10" spans="1:11" ht="12.75">
      <c r="A10" s="1" t="s">
        <v>4</v>
      </c>
      <c r="B10" s="10" t="s">
        <v>66</v>
      </c>
      <c r="C10" s="10" t="s">
        <v>67</v>
      </c>
      <c r="D10" s="10" t="s">
        <v>137</v>
      </c>
      <c r="E10" s="10" t="s">
        <v>224</v>
      </c>
      <c r="F10" s="15" t="s">
        <v>232</v>
      </c>
      <c r="G10" s="19" t="s">
        <v>233</v>
      </c>
      <c r="H10" s="96" t="s">
        <v>235</v>
      </c>
      <c r="I10" s="97"/>
      <c r="J10" s="98"/>
      <c r="K10" s="28"/>
    </row>
    <row r="11" spans="1:21" ht="12.75">
      <c r="A11" s="2" t="s">
        <v>5</v>
      </c>
      <c r="B11" s="11" t="s">
        <v>5</v>
      </c>
      <c r="C11" s="11" t="s">
        <v>5</v>
      </c>
      <c r="D11" s="14" t="s">
        <v>138</v>
      </c>
      <c r="E11" s="11" t="s">
        <v>5</v>
      </c>
      <c r="F11" s="11" t="s">
        <v>5</v>
      </c>
      <c r="G11" s="20" t="s">
        <v>234</v>
      </c>
      <c r="H11" s="21" t="s">
        <v>236</v>
      </c>
      <c r="I11" s="22" t="s">
        <v>242</v>
      </c>
      <c r="J11" s="23" t="s">
        <v>243</v>
      </c>
      <c r="K11" s="28"/>
      <c r="M11" s="24" t="s">
        <v>244</v>
      </c>
      <c r="N11" s="24" t="s">
        <v>245</v>
      </c>
      <c r="O11" s="24" t="s">
        <v>249</v>
      </c>
      <c r="P11" s="24" t="s">
        <v>250</v>
      </c>
      <c r="Q11" s="24" t="s">
        <v>251</v>
      </c>
      <c r="R11" s="24" t="s">
        <v>252</v>
      </c>
      <c r="S11" s="24" t="s">
        <v>253</v>
      </c>
      <c r="T11" s="24" t="s">
        <v>254</v>
      </c>
      <c r="U11" s="24" t="s">
        <v>255</v>
      </c>
    </row>
    <row r="12" spans="1:34" ht="12.75">
      <c r="A12" s="3"/>
      <c r="B12" s="12"/>
      <c r="C12" s="12" t="s">
        <v>68</v>
      </c>
      <c r="D12" s="99" t="s">
        <v>139</v>
      </c>
      <c r="E12" s="100"/>
      <c r="F12" s="100"/>
      <c r="G12" s="100"/>
      <c r="H12" s="31">
        <f>SUM(H13:H14)</f>
        <v>0</v>
      </c>
      <c r="I12" s="31">
        <f>SUM(I13:I14)</f>
        <v>0</v>
      </c>
      <c r="J12" s="31">
        <f>H12+I12</f>
        <v>0</v>
      </c>
      <c r="M12" s="32">
        <f>IF(N12="PR",J12,SUM(L13:L14))</f>
        <v>0</v>
      </c>
      <c r="N12" s="24" t="s">
        <v>246</v>
      </c>
      <c r="O12" s="32">
        <f>IF(N12="HS",H12,0)</f>
        <v>0</v>
      </c>
      <c r="P12" s="32">
        <f>IF(N12="HS",I12-M12,0)</f>
        <v>0</v>
      </c>
      <c r="Q12" s="32">
        <f>IF(N12="PS",H12,0)</f>
        <v>0</v>
      </c>
      <c r="R12" s="32">
        <f>IF(N12="PS",I12-M12,0)</f>
        <v>0</v>
      </c>
      <c r="S12" s="32">
        <f>IF(N12="MP",H12,0)</f>
        <v>0</v>
      </c>
      <c r="T12" s="32">
        <f>IF(N12="MP",I12-M12,0)</f>
        <v>0</v>
      </c>
      <c r="U12" s="32">
        <f>IF(N12="OM",H12,0)</f>
        <v>0</v>
      </c>
      <c r="V12" s="24"/>
      <c r="AF12" s="32">
        <f>SUM(W13:W14)</f>
        <v>0</v>
      </c>
      <c r="AG12" s="32">
        <f>SUM(X13:X14)</f>
        <v>0</v>
      </c>
      <c r="AH12" s="32">
        <f>SUM(Y13:Y14)</f>
        <v>0</v>
      </c>
    </row>
    <row r="13" spans="1:40" ht="12.75">
      <c r="A13" s="4" t="s">
        <v>6</v>
      </c>
      <c r="B13" s="4"/>
      <c r="C13" s="4" t="s">
        <v>69</v>
      </c>
      <c r="D13" s="4" t="s">
        <v>140</v>
      </c>
      <c r="E13" s="4" t="s">
        <v>225</v>
      </c>
      <c r="F13" s="16">
        <v>1</v>
      </c>
      <c r="G13" s="16">
        <v>0</v>
      </c>
      <c r="H13" s="16">
        <f>ROUND(F13*AB13,2)</f>
        <v>0</v>
      </c>
      <c r="I13" s="16">
        <f>J13-H13</f>
        <v>0</v>
      </c>
      <c r="J13" s="16">
        <f>ROUND(F13*G13,2)</f>
        <v>0</v>
      </c>
      <c r="K13" s="25" t="s">
        <v>6</v>
      </c>
      <c r="L13" s="16">
        <f>IF(K13="5",I13,0)</f>
        <v>0</v>
      </c>
      <c r="W13" s="16">
        <f>IF(AA13=0,J13,0)</f>
        <v>0</v>
      </c>
      <c r="X13" s="16">
        <f>IF(AA13=15,J13,0)</f>
        <v>0</v>
      </c>
      <c r="Y13" s="16">
        <f>IF(AA13=21,J13,0)</f>
        <v>0</v>
      </c>
      <c r="AA13" s="29">
        <v>21</v>
      </c>
      <c r="AB13" s="29">
        <f>G13*0</f>
        <v>0</v>
      </c>
      <c r="AC13" s="29">
        <f>G13*(1-0)</f>
        <v>0</v>
      </c>
      <c r="AJ13" s="29">
        <f>F13*AB13</f>
        <v>0</v>
      </c>
      <c r="AK13" s="29">
        <f>F13*AC13</f>
        <v>0</v>
      </c>
      <c r="AL13" s="30" t="s">
        <v>256</v>
      </c>
      <c r="AM13" s="30" t="s">
        <v>256</v>
      </c>
      <c r="AN13" s="24" t="s">
        <v>285</v>
      </c>
    </row>
    <row r="14" spans="1:40" ht="12.75">
      <c r="A14" s="4" t="s">
        <v>7</v>
      </c>
      <c r="B14" s="4"/>
      <c r="C14" s="4" t="s">
        <v>70</v>
      </c>
      <c r="D14" s="4" t="s">
        <v>141</v>
      </c>
      <c r="E14" s="4" t="s">
        <v>225</v>
      </c>
      <c r="F14" s="16">
        <v>1</v>
      </c>
      <c r="G14" s="16">
        <v>0</v>
      </c>
      <c r="H14" s="16">
        <f>ROUND(F14*AB14,2)</f>
        <v>0</v>
      </c>
      <c r="I14" s="16">
        <f>J14-H14</f>
        <v>0</v>
      </c>
      <c r="J14" s="16">
        <f>ROUND(F14*G14,2)</f>
        <v>0</v>
      </c>
      <c r="K14" s="25" t="s">
        <v>6</v>
      </c>
      <c r="L14" s="16">
        <f>IF(K14="5",I14,0)</f>
        <v>0</v>
      </c>
      <c r="W14" s="16">
        <f>IF(AA14=0,J14,0)</f>
        <v>0</v>
      </c>
      <c r="X14" s="16">
        <f>IF(AA14=15,J14,0)</f>
        <v>0</v>
      </c>
      <c r="Y14" s="16">
        <f>IF(AA14=21,J14,0)</f>
        <v>0</v>
      </c>
      <c r="AA14" s="29">
        <v>21</v>
      </c>
      <c r="AB14" s="29">
        <f>G14*0</f>
        <v>0</v>
      </c>
      <c r="AC14" s="29">
        <f>G14*(1-0)</f>
        <v>0</v>
      </c>
      <c r="AJ14" s="29">
        <f>F14*AB14</f>
        <v>0</v>
      </c>
      <c r="AK14" s="29">
        <f>F14*AC14</f>
        <v>0</v>
      </c>
      <c r="AL14" s="30" t="s">
        <v>256</v>
      </c>
      <c r="AM14" s="30" t="s">
        <v>256</v>
      </c>
      <c r="AN14" s="24" t="s">
        <v>285</v>
      </c>
    </row>
    <row r="15" spans="1:34" ht="12.75">
      <c r="A15" s="5"/>
      <c r="B15" s="13"/>
      <c r="C15" s="13" t="s">
        <v>16</v>
      </c>
      <c r="D15" s="101" t="s">
        <v>142</v>
      </c>
      <c r="E15" s="102"/>
      <c r="F15" s="102"/>
      <c r="G15" s="102"/>
      <c r="H15" s="32">
        <f>SUM(H16:H19)</f>
        <v>0</v>
      </c>
      <c r="I15" s="32">
        <f>SUM(I16:I19)</f>
        <v>0</v>
      </c>
      <c r="J15" s="32">
        <f>H15+I15</f>
        <v>0</v>
      </c>
      <c r="M15" s="32">
        <f>IF(N15="PR",J15,SUM(L16:L19))</f>
        <v>0</v>
      </c>
      <c r="N15" s="24" t="s">
        <v>246</v>
      </c>
      <c r="O15" s="32">
        <f>IF(N15="HS",H15,0)</f>
        <v>0</v>
      </c>
      <c r="P15" s="32">
        <f>IF(N15="HS",I15-M15,0)</f>
        <v>0</v>
      </c>
      <c r="Q15" s="32">
        <f>IF(N15="PS",H15,0)</f>
        <v>0</v>
      </c>
      <c r="R15" s="32">
        <f>IF(N15="PS",I15-M15,0)</f>
        <v>0</v>
      </c>
      <c r="S15" s="32">
        <f>IF(N15="MP",H15,0)</f>
        <v>0</v>
      </c>
      <c r="T15" s="32">
        <f>IF(N15="MP",I15-M15,0)</f>
        <v>0</v>
      </c>
      <c r="U15" s="32">
        <f>IF(N15="OM",H15,0)</f>
        <v>0</v>
      </c>
      <c r="V15" s="24"/>
      <c r="AF15" s="32">
        <f>SUM(W16:W19)</f>
        <v>0</v>
      </c>
      <c r="AG15" s="32">
        <f>SUM(X16:X19)</f>
        <v>0</v>
      </c>
      <c r="AH15" s="32">
        <f>SUM(Y16:Y19)</f>
        <v>0</v>
      </c>
    </row>
    <row r="16" spans="1:40" ht="12.75">
      <c r="A16" s="4" t="s">
        <v>8</v>
      </c>
      <c r="B16" s="4"/>
      <c r="C16" s="4" t="s">
        <v>71</v>
      </c>
      <c r="D16" s="4" t="s">
        <v>143</v>
      </c>
      <c r="E16" s="4" t="s">
        <v>226</v>
      </c>
      <c r="F16" s="16">
        <v>128</v>
      </c>
      <c r="G16" s="16">
        <v>0</v>
      </c>
      <c r="H16" s="16">
        <f>ROUND(F16*AB16,2)</f>
        <v>0</v>
      </c>
      <c r="I16" s="16">
        <f>J16-H16</f>
        <v>0</v>
      </c>
      <c r="J16" s="16">
        <f>ROUND(F16*G16,2)</f>
        <v>0</v>
      </c>
      <c r="K16" s="25" t="s">
        <v>6</v>
      </c>
      <c r="L16" s="16">
        <f>IF(K16="5",I16,0)</f>
        <v>0</v>
      </c>
      <c r="W16" s="16">
        <f>IF(AA16=0,J16,0)</f>
        <v>0</v>
      </c>
      <c r="X16" s="16">
        <f>IF(AA16=15,J16,0)</f>
        <v>0</v>
      </c>
      <c r="Y16" s="16">
        <f>IF(AA16=21,J16,0)</f>
        <v>0</v>
      </c>
      <c r="AA16" s="29">
        <v>21</v>
      </c>
      <c r="AB16" s="29">
        <f>G16*0</f>
        <v>0</v>
      </c>
      <c r="AC16" s="29">
        <f>G16*(1-0)</f>
        <v>0</v>
      </c>
      <c r="AJ16" s="29">
        <f>F16*AB16</f>
        <v>0</v>
      </c>
      <c r="AK16" s="29">
        <f>F16*AC16</f>
        <v>0</v>
      </c>
      <c r="AL16" s="30" t="s">
        <v>257</v>
      </c>
      <c r="AM16" s="30" t="s">
        <v>278</v>
      </c>
      <c r="AN16" s="24" t="s">
        <v>285</v>
      </c>
    </row>
    <row r="17" spans="1:40" ht="12.75">
      <c r="A17" s="4" t="s">
        <v>9</v>
      </c>
      <c r="B17" s="4"/>
      <c r="C17" s="4" t="s">
        <v>72</v>
      </c>
      <c r="D17" s="4" t="s">
        <v>144</v>
      </c>
      <c r="E17" s="4" t="s">
        <v>227</v>
      </c>
      <c r="F17" s="16">
        <v>670</v>
      </c>
      <c r="G17" s="16">
        <v>0</v>
      </c>
      <c r="H17" s="16">
        <f>ROUND(F17*AB17,2)</f>
        <v>0</v>
      </c>
      <c r="I17" s="16">
        <f>J17-H17</f>
        <v>0</v>
      </c>
      <c r="J17" s="16">
        <f>ROUND(F17*G17,2)</f>
        <v>0</v>
      </c>
      <c r="K17" s="25" t="s">
        <v>6</v>
      </c>
      <c r="L17" s="16">
        <f>IF(K17="5",I17,0)</f>
        <v>0</v>
      </c>
      <c r="W17" s="16">
        <f>IF(AA17=0,J17,0)</f>
        <v>0</v>
      </c>
      <c r="X17" s="16">
        <f>IF(AA17=15,J17,0)</f>
        <v>0</v>
      </c>
      <c r="Y17" s="16">
        <f>IF(AA17=21,J17,0)</f>
        <v>0</v>
      </c>
      <c r="AA17" s="29">
        <v>21</v>
      </c>
      <c r="AB17" s="29">
        <f>G17*0</f>
        <v>0</v>
      </c>
      <c r="AC17" s="29">
        <f>G17*(1-0)</f>
        <v>0</v>
      </c>
      <c r="AJ17" s="29">
        <f>F17*AB17</f>
        <v>0</v>
      </c>
      <c r="AK17" s="29">
        <f>F17*AC17</f>
        <v>0</v>
      </c>
      <c r="AL17" s="30" t="s">
        <v>257</v>
      </c>
      <c r="AM17" s="30" t="s">
        <v>278</v>
      </c>
      <c r="AN17" s="24" t="s">
        <v>285</v>
      </c>
    </row>
    <row r="18" spans="1:40" ht="12.75">
      <c r="A18" s="4" t="s">
        <v>10</v>
      </c>
      <c r="B18" s="4"/>
      <c r="C18" s="4" t="s">
        <v>73</v>
      </c>
      <c r="D18" s="4" t="s">
        <v>145</v>
      </c>
      <c r="E18" s="4" t="s">
        <v>227</v>
      </c>
      <c r="F18" s="16">
        <v>670</v>
      </c>
      <c r="G18" s="16">
        <v>0</v>
      </c>
      <c r="H18" s="16">
        <f>ROUND(F18*AB18,2)</f>
        <v>0</v>
      </c>
      <c r="I18" s="16">
        <f>J18-H18</f>
        <v>0</v>
      </c>
      <c r="J18" s="16">
        <f>ROUND(F18*G18,2)</f>
        <v>0</v>
      </c>
      <c r="K18" s="25" t="s">
        <v>6</v>
      </c>
      <c r="L18" s="16">
        <f>IF(K18="5",I18,0)</f>
        <v>0</v>
      </c>
      <c r="W18" s="16">
        <f>IF(AA18=0,J18,0)</f>
        <v>0</v>
      </c>
      <c r="X18" s="16">
        <f>IF(AA18=15,J18,0)</f>
        <v>0</v>
      </c>
      <c r="Y18" s="16">
        <f>IF(AA18=21,J18,0)</f>
        <v>0</v>
      </c>
      <c r="AA18" s="29">
        <v>21</v>
      </c>
      <c r="AB18" s="29">
        <f>G18*0</f>
        <v>0</v>
      </c>
      <c r="AC18" s="29">
        <f>G18*(1-0)</f>
        <v>0</v>
      </c>
      <c r="AJ18" s="29">
        <f>F18*AB18</f>
        <v>0</v>
      </c>
      <c r="AK18" s="29">
        <f>F18*AC18</f>
        <v>0</v>
      </c>
      <c r="AL18" s="30" t="s">
        <v>257</v>
      </c>
      <c r="AM18" s="30" t="s">
        <v>278</v>
      </c>
      <c r="AN18" s="24" t="s">
        <v>285</v>
      </c>
    </row>
    <row r="19" spans="1:40" ht="12.75">
      <c r="A19" s="4" t="s">
        <v>11</v>
      </c>
      <c r="B19" s="4"/>
      <c r="C19" s="4" t="s">
        <v>74</v>
      </c>
      <c r="D19" s="4" t="s">
        <v>146</v>
      </c>
      <c r="E19" s="4" t="s">
        <v>227</v>
      </c>
      <c r="F19" s="16">
        <v>70</v>
      </c>
      <c r="G19" s="16">
        <v>0</v>
      </c>
      <c r="H19" s="16">
        <f>ROUND(F19*AB19,2)</f>
        <v>0</v>
      </c>
      <c r="I19" s="16">
        <f>J19-H19</f>
        <v>0</v>
      </c>
      <c r="J19" s="16">
        <f>ROUND(F19*G19,2)</f>
        <v>0</v>
      </c>
      <c r="K19" s="25" t="s">
        <v>6</v>
      </c>
      <c r="L19" s="16">
        <f>IF(K19="5",I19,0)</f>
        <v>0</v>
      </c>
      <c r="W19" s="16">
        <f>IF(AA19=0,J19,0)</f>
        <v>0</v>
      </c>
      <c r="X19" s="16">
        <f>IF(AA19=15,J19,0)</f>
        <v>0</v>
      </c>
      <c r="Y19" s="16">
        <f>IF(AA19=21,J19,0)</f>
        <v>0</v>
      </c>
      <c r="AA19" s="29">
        <v>21</v>
      </c>
      <c r="AB19" s="29">
        <f>G19*0</f>
        <v>0</v>
      </c>
      <c r="AC19" s="29">
        <f>G19*(1-0)</f>
        <v>0</v>
      </c>
      <c r="AJ19" s="29">
        <f>F19*AB19</f>
        <v>0</v>
      </c>
      <c r="AK19" s="29">
        <f>F19*AC19</f>
        <v>0</v>
      </c>
      <c r="AL19" s="30" t="s">
        <v>257</v>
      </c>
      <c r="AM19" s="30" t="s">
        <v>278</v>
      </c>
      <c r="AN19" s="24" t="s">
        <v>285</v>
      </c>
    </row>
    <row r="20" spans="1:34" ht="12.75">
      <c r="A20" s="5"/>
      <c r="B20" s="13"/>
      <c r="C20" s="13" t="s">
        <v>17</v>
      </c>
      <c r="D20" s="101" t="s">
        <v>147</v>
      </c>
      <c r="E20" s="102"/>
      <c r="F20" s="102"/>
      <c r="G20" s="102"/>
      <c r="H20" s="32">
        <f>SUM(H21:H21)</f>
        <v>0</v>
      </c>
      <c r="I20" s="32">
        <f>SUM(I21:I21)</f>
        <v>0</v>
      </c>
      <c r="J20" s="32">
        <f>H20+I20</f>
        <v>0</v>
      </c>
      <c r="M20" s="32">
        <f>IF(N20="PR",J20,SUM(L21:L21))</f>
        <v>0</v>
      </c>
      <c r="N20" s="24" t="s">
        <v>246</v>
      </c>
      <c r="O20" s="32">
        <f>IF(N20="HS",H20,0)</f>
        <v>0</v>
      </c>
      <c r="P20" s="32">
        <f>IF(N20="HS",I20-M20,0)</f>
        <v>0</v>
      </c>
      <c r="Q20" s="32">
        <f>IF(N20="PS",H20,0)</f>
        <v>0</v>
      </c>
      <c r="R20" s="32">
        <f>IF(N20="PS",I20-M20,0)</f>
        <v>0</v>
      </c>
      <c r="S20" s="32">
        <f>IF(N20="MP",H20,0)</f>
        <v>0</v>
      </c>
      <c r="T20" s="32">
        <f>IF(N20="MP",I20-M20,0)</f>
        <v>0</v>
      </c>
      <c r="U20" s="32">
        <f>IF(N20="OM",H20,0)</f>
        <v>0</v>
      </c>
      <c r="V20" s="24"/>
      <c r="AF20" s="32">
        <f>SUM(W21:W21)</f>
        <v>0</v>
      </c>
      <c r="AG20" s="32">
        <f>SUM(X21:X21)</f>
        <v>0</v>
      </c>
      <c r="AH20" s="32">
        <f>SUM(Y21:Y21)</f>
        <v>0</v>
      </c>
    </row>
    <row r="21" spans="1:40" ht="12.75">
      <c r="A21" s="4" t="s">
        <v>12</v>
      </c>
      <c r="B21" s="4"/>
      <c r="C21" s="4" t="s">
        <v>75</v>
      </c>
      <c r="D21" s="4" t="s">
        <v>148</v>
      </c>
      <c r="E21" s="4" t="s">
        <v>228</v>
      </c>
      <c r="F21" s="16">
        <v>26.88</v>
      </c>
      <c r="G21" s="16">
        <v>0</v>
      </c>
      <c r="H21" s="16">
        <f>ROUND(F21*AB21,2)</f>
        <v>0</v>
      </c>
      <c r="I21" s="16">
        <f>J21-H21</f>
        <v>0</v>
      </c>
      <c r="J21" s="16">
        <f>ROUND(F21*G21,2)</f>
        <v>0</v>
      </c>
      <c r="K21" s="25" t="s">
        <v>6</v>
      </c>
      <c r="L21" s="16">
        <f>IF(K21="5",I21,0)</f>
        <v>0</v>
      </c>
      <c r="W21" s="16">
        <f>IF(AA21=0,J21,0)</f>
        <v>0</v>
      </c>
      <c r="X21" s="16">
        <f>IF(AA21=15,J21,0)</f>
        <v>0</v>
      </c>
      <c r="Y21" s="16">
        <f>IF(AA21=21,J21,0)</f>
        <v>0</v>
      </c>
      <c r="AA21" s="29">
        <v>21</v>
      </c>
      <c r="AB21" s="29">
        <f>G21*0</f>
        <v>0</v>
      </c>
      <c r="AC21" s="29">
        <f>G21*(1-0)</f>
        <v>0</v>
      </c>
      <c r="AJ21" s="29">
        <f>F21*AB21</f>
        <v>0</v>
      </c>
      <c r="AK21" s="29">
        <f>F21*AC21</f>
        <v>0</v>
      </c>
      <c r="AL21" s="30" t="s">
        <v>258</v>
      </c>
      <c r="AM21" s="30" t="s">
        <v>278</v>
      </c>
      <c r="AN21" s="24" t="s">
        <v>285</v>
      </c>
    </row>
    <row r="22" spans="1:34" ht="12.75">
      <c r="A22" s="5"/>
      <c r="B22" s="13"/>
      <c r="C22" s="13" t="s">
        <v>18</v>
      </c>
      <c r="D22" s="101" t="s">
        <v>149</v>
      </c>
      <c r="E22" s="102"/>
      <c r="F22" s="102"/>
      <c r="G22" s="102"/>
      <c r="H22" s="32">
        <f>SUM(H23:H27)</f>
        <v>0</v>
      </c>
      <c r="I22" s="32">
        <f>SUM(I23:I27)</f>
        <v>0</v>
      </c>
      <c r="J22" s="32">
        <f>H22+I22</f>
        <v>0</v>
      </c>
      <c r="M22" s="32">
        <f>IF(N22="PR",J22,SUM(L23:L27))</f>
        <v>0</v>
      </c>
      <c r="N22" s="24" t="s">
        <v>246</v>
      </c>
      <c r="O22" s="32">
        <f>IF(N22="HS",H22,0)</f>
        <v>0</v>
      </c>
      <c r="P22" s="32">
        <f>IF(N22="HS",I22-M22,0)</f>
        <v>0</v>
      </c>
      <c r="Q22" s="32">
        <f>IF(N22="PS",H22,0)</f>
        <v>0</v>
      </c>
      <c r="R22" s="32">
        <f>IF(N22="PS",I22-M22,0)</f>
        <v>0</v>
      </c>
      <c r="S22" s="32">
        <f>IF(N22="MP",H22,0)</f>
        <v>0</v>
      </c>
      <c r="T22" s="32">
        <f>IF(N22="MP",I22-M22,0)</f>
        <v>0</v>
      </c>
      <c r="U22" s="32">
        <f>IF(N22="OM",H22,0)</f>
        <v>0</v>
      </c>
      <c r="V22" s="24"/>
      <c r="AF22" s="32">
        <f>SUM(W23:W27)</f>
        <v>0</v>
      </c>
      <c r="AG22" s="32">
        <f>SUM(X23:X27)</f>
        <v>0</v>
      </c>
      <c r="AH22" s="32">
        <f>SUM(Y23:Y27)</f>
        <v>0</v>
      </c>
    </row>
    <row r="23" spans="1:40" ht="12.75">
      <c r="A23" s="4" t="s">
        <v>13</v>
      </c>
      <c r="B23" s="4"/>
      <c r="C23" s="4" t="s">
        <v>76</v>
      </c>
      <c r="D23" s="4" t="s">
        <v>150</v>
      </c>
      <c r="E23" s="4" t="s">
        <v>228</v>
      </c>
      <c r="F23" s="16">
        <v>16</v>
      </c>
      <c r="G23" s="16">
        <v>0</v>
      </c>
      <c r="H23" s="16">
        <f>ROUND(F23*AB23,2)</f>
        <v>0</v>
      </c>
      <c r="I23" s="16">
        <f>J23-H23</f>
        <v>0</v>
      </c>
      <c r="J23" s="16">
        <f>ROUND(F23*G23,2)</f>
        <v>0</v>
      </c>
      <c r="K23" s="25" t="s">
        <v>6</v>
      </c>
      <c r="L23" s="16">
        <f>IF(K23="5",I23,0)</f>
        <v>0</v>
      </c>
      <c r="W23" s="16">
        <f>IF(AA23=0,J23,0)</f>
        <v>0</v>
      </c>
      <c r="X23" s="16">
        <f>IF(AA23=15,J23,0)</f>
        <v>0</v>
      </c>
      <c r="Y23" s="16">
        <f>IF(AA23=21,J23,0)</f>
        <v>0</v>
      </c>
      <c r="AA23" s="29">
        <v>21</v>
      </c>
      <c r="AB23" s="29">
        <f>G23*0</f>
        <v>0</v>
      </c>
      <c r="AC23" s="29">
        <f>G23*(1-0)</f>
        <v>0</v>
      </c>
      <c r="AJ23" s="29">
        <f>F23*AB23</f>
        <v>0</v>
      </c>
      <c r="AK23" s="29">
        <f>F23*AC23</f>
        <v>0</v>
      </c>
      <c r="AL23" s="30" t="s">
        <v>259</v>
      </c>
      <c r="AM23" s="30" t="s">
        <v>278</v>
      </c>
      <c r="AN23" s="24" t="s">
        <v>285</v>
      </c>
    </row>
    <row r="24" spans="1:40" ht="12.75">
      <c r="A24" s="4" t="s">
        <v>14</v>
      </c>
      <c r="B24" s="4"/>
      <c r="C24" s="4" t="s">
        <v>77</v>
      </c>
      <c r="D24" s="4" t="s">
        <v>151</v>
      </c>
      <c r="E24" s="4" t="s">
        <v>228</v>
      </c>
      <c r="F24" s="16">
        <v>48</v>
      </c>
      <c r="G24" s="16">
        <v>0</v>
      </c>
      <c r="H24" s="16">
        <f>ROUND(F24*AB24,2)</f>
        <v>0</v>
      </c>
      <c r="I24" s="16">
        <f>J24-H24</f>
        <v>0</v>
      </c>
      <c r="J24" s="16">
        <f>ROUND(F24*G24,2)</f>
        <v>0</v>
      </c>
      <c r="K24" s="25" t="s">
        <v>6</v>
      </c>
      <c r="L24" s="16">
        <f>IF(K24="5",I24,0)</f>
        <v>0</v>
      </c>
      <c r="W24" s="16">
        <f>IF(AA24=0,J24,0)</f>
        <v>0</v>
      </c>
      <c r="X24" s="16">
        <f>IF(AA24=15,J24,0)</f>
        <v>0</v>
      </c>
      <c r="Y24" s="16">
        <f>IF(AA24=21,J24,0)</f>
        <v>0</v>
      </c>
      <c r="AA24" s="29">
        <v>21</v>
      </c>
      <c r="AB24" s="29">
        <f>G24*0</f>
        <v>0</v>
      </c>
      <c r="AC24" s="29">
        <f>G24*(1-0)</f>
        <v>0</v>
      </c>
      <c r="AJ24" s="29">
        <f>F24*AB24</f>
        <v>0</v>
      </c>
      <c r="AK24" s="29">
        <f>F24*AC24</f>
        <v>0</v>
      </c>
      <c r="AL24" s="30" t="s">
        <v>259</v>
      </c>
      <c r="AM24" s="30" t="s">
        <v>278</v>
      </c>
      <c r="AN24" s="24" t="s">
        <v>285</v>
      </c>
    </row>
    <row r="25" spans="1:40" ht="12.75">
      <c r="A25" s="4" t="s">
        <v>15</v>
      </c>
      <c r="B25" s="4"/>
      <c r="C25" s="4" t="s">
        <v>76</v>
      </c>
      <c r="D25" s="4" t="s">
        <v>152</v>
      </c>
      <c r="E25" s="4" t="s">
        <v>228</v>
      </c>
      <c r="F25" s="16">
        <v>32</v>
      </c>
      <c r="G25" s="16">
        <v>0</v>
      </c>
      <c r="H25" s="16">
        <f>ROUND(F25*AB25,2)</f>
        <v>0</v>
      </c>
      <c r="I25" s="16">
        <f>J25-H25</f>
        <v>0</v>
      </c>
      <c r="J25" s="16">
        <f>ROUND(F25*G25,2)</f>
        <v>0</v>
      </c>
      <c r="K25" s="25" t="s">
        <v>6</v>
      </c>
      <c r="L25" s="16">
        <f>IF(K25="5",I25,0)</f>
        <v>0</v>
      </c>
      <c r="W25" s="16">
        <f>IF(AA25=0,J25,0)</f>
        <v>0</v>
      </c>
      <c r="X25" s="16">
        <f>IF(AA25=15,J25,0)</f>
        <v>0</v>
      </c>
      <c r="Y25" s="16">
        <f>IF(AA25=21,J25,0)</f>
        <v>0</v>
      </c>
      <c r="AA25" s="29">
        <v>21</v>
      </c>
      <c r="AB25" s="29">
        <f>G25*0</f>
        <v>0</v>
      </c>
      <c r="AC25" s="29">
        <f>G25*(1-0)</f>
        <v>0</v>
      </c>
      <c r="AJ25" s="29">
        <f>F25*AB25</f>
        <v>0</v>
      </c>
      <c r="AK25" s="29">
        <f>F25*AC25</f>
        <v>0</v>
      </c>
      <c r="AL25" s="30" t="s">
        <v>259</v>
      </c>
      <c r="AM25" s="30" t="s">
        <v>278</v>
      </c>
      <c r="AN25" s="24" t="s">
        <v>285</v>
      </c>
    </row>
    <row r="26" spans="1:40" ht="12.75">
      <c r="A26" s="4" t="s">
        <v>16</v>
      </c>
      <c r="B26" s="4"/>
      <c r="C26" s="4" t="s">
        <v>78</v>
      </c>
      <c r="D26" s="4" t="s">
        <v>153</v>
      </c>
      <c r="E26" s="4" t="s">
        <v>228</v>
      </c>
      <c r="F26" s="16">
        <v>0.22</v>
      </c>
      <c r="G26" s="16">
        <v>0</v>
      </c>
      <c r="H26" s="16">
        <f>ROUND(F26*AB26,2)</f>
        <v>0</v>
      </c>
      <c r="I26" s="16">
        <f>J26-H26</f>
        <v>0</v>
      </c>
      <c r="J26" s="16">
        <f>ROUND(F26*G26,2)</f>
        <v>0</v>
      </c>
      <c r="K26" s="25" t="s">
        <v>6</v>
      </c>
      <c r="L26" s="16">
        <f>IF(K26="5",I26,0)</f>
        <v>0</v>
      </c>
      <c r="W26" s="16">
        <f>IF(AA26=0,J26,0)</f>
        <v>0</v>
      </c>
      <c r="X26" s="16">
        <f>IF(AA26=15,J26,0)</f>
        <v>0</v>
      </c>
      <c r="Y26" s="16">
        <f>IF(AA26=21,J26,0)</f>
        <v>0</v>
      </c>
      <c r="AA26" s="29">
        <v>21</v>
      </c>
      <c r="AB26" s="29">
        <f>G26*0</f>
        <v>0</v>
      </c>
      <c r="AC26" s="29">
        <f>G26*(1-0)</f>
        <v>0</v>
      </c>
      <c r="AJ26" s="29">
        <f>F26*AB26</f>
        <v>0</v>
      </c>
      <c r="AK26" s="29">
        <f>F26*AC26</f>
        <v>0</v>
      </c>
      <c r="AL26" s="30" t="s">
        <v>259</v>
      </c>
      <c r="AM26" s="30" t="s">
        <v>278</v>
      </c>
      <c r="AN26" s="24" t="s">
        <v>285</v>
      </c>
    </row>
    <row r="27" spans="1:40" ht="12.75">
      <c r="A27" s="4" t="s">
        <v>17</v>
      </c>
      <c r="B27" s="4"/>
      <c r="C27" s="4" t="s">
        <v>79</v>
      </c>
      <c r="D27" s="4" t="s">
        <v>154</v>
      </c>
      <c r="E27" s="4" t="s">
        <v>228</v>
      </c>
      <c r="F27" s="16">
        <v>0.22</v>
      </c>
      <c r="G27" s="16">
        <v>0</v>
      </c>
      <c r="H27" s="16">
        <f>ROUND(F27*AB27,2)</f>
        <v>0</v>
      </c>
      <c r="I27" s="16">
        <f>J27-H27</f>
        <v>0</v>
      </c>
      <c r="J27" s="16">
        <f>ROUND(F27*G27,2)</f>
        <v>0</v>
      </c>
      <c r="K27" s="25" t="s">
        <v>6</v>
      </c>
      <c r="L27" s="16">
        <f>IF(K27="5",I27,0)</f>
        <v>0</v>
      </c>
      <c r="W27" s="16">
        <f>IF(AA27=0,J27,0)</f>
        <v>0</v>
      </c>
      <c r="X27" s="16">
        <f>IF(AA27=15,J27,0)</f>
        <v>0</v>
      </c>
      <c r="Y27" s="16">
        <f>IF(AA27=21,J27,0)</f>
        <v>0</v>
      </c>
      <c r="AA27" s="29">
        <v>21</v>
      </c>
      <c r="AB27" s="29">
        <f>G27*0</f>
        <v>0</v>
      </c>
      <c r="AC27" s="29">
        <f>G27*(1-0)</f>
        <v>0</v>
      </c>
      <c r="AJ27" s="29">
        <f>F27*AB27</f>
        <v>0</v>
      </c>
      <c r="AK27" s="29">
        <f>F27*AC27</f>
        <v>0</v>
      </c>
      <c r="AL27" s="30" t="s">
        <v>259</v>
      </c>
      <c r="AM27" s="30" t="s">
        <v>278</v>
      </c>
      <c r="AN27" s="24" t="s">
        <v>285</v>
      </c>
    </row>
    <row r="28" spans="1:34" ht="12.75">
      <c r="A28" s="5"/>
      <c r="B28" s="13"/>
      <c r="C28" s="13" t="s">
        <v>21</v>
      </c>
      <c r="D28" s="101" t="s">
        <v>155</v>
      </c>
      <c r="E28" s="102"/>
      <c r="F28" s="102"/>
      <c r="G28" s="102"/>
      <c r="H28" s="32">
        <f>SUM(H29:H30)</f>
        <v>0</v>
      </c>
      <c r="I28" s="32">
        <f>SUM(I29:I30)</f>
        <v>0</v>
      </c>
      <c r="J28" s="32">
        <f>H28+I28</f>
        <v>0</v>
      </c>
      <c r="M28" s="32">
        <f>IF(N28="PR",J28,SUM(L29:L30))</f>
        <v>0</v>
      </c>
      <c r="N28" s="24" t="s">
        <v>246</v>
      </c>
      <c r="O28" s="32">
        <f>IF(N28="HS",H28,0)</f>
        <v>0</v>
      </c>
      <c r="P28" s="32">
        <f>IF(N28="HS",I28-M28,0)</f>
        <v>0</v>
      </c>
      <c r="Q28" s="32">
        <f>IF(N28="PS",H28,0)</f>
        <v>0</v>
      </c>
      <c r="R28" s="32">
        <f>IF(N28="PS",I28-M28,0)</f>
        <v>0</v>
      </c>
      <c r="S28" s="32">
        <f>IF(N28="MP",H28,0)</f>
        <v>0</v>
      </c>
      <c r="T28" s="32">
        <f>IF(N28="MP",I28-M28,0)</f>
        <v>0</v>
      </c>
      <c r="U28" s="32">
        <f>IF(N28="OM",H28,0)</f>
        <v>0</v>
      </c>
      <c r="V28" s="24"/>
      <c r="AF28" s="32">
        <f>SUM(W29:W30)</f>
        <v>0</v>
      </c>
      <c r="AG28" s="32">
        <f>SUM(X29:X30)</f>
        <v>0</v>
      </c>
      <c r="AH28" s="32">
        <f>SUM(Y29:Y30)</f>
        <v>0</v>
      </c>
    </row>
    <row r="29" spans="1:40" ht="12.75">
      <c r="A29" s="4" t="s">
        <v>18</v>
      </c>
      <c r="B29" s="4"/>
      <c r="C29" s="4" t="s">
        <v>80</v>
      </c>
      <c r="D29" s="4" t="s">
        <v>156</v>
      </c>
      <c r="E29" s="4" t="s">
        <v>228</v>
      </c>
      <c r="F29" s="16">
        <v>75.1</v>
      </c>
      <c r="G29" s="16">
        <v>0</v>
      </c>
      <c r="H29" s="16">
        <f>ROUND(F29*AB29,2)</f>
        <v>0</v>
      </c>
      <c r="I29" s="16">
        <f>J29-H29</f>
        <v>0</v>
      </c>
      <c r="J29" s="16">
        <f>ROUND(F29*G29,2)</f>
        <v>0</v>
      </c>
      <c r="K29" s="25" t="s">
        <v>6</v>
      </c>
      <c r="L29" s="16">
        <f>IF(K29="5",I29,0)</f>
        <v>0</v>
      </c>
      <c r="W29" s="16">
        <f>IF(AA29=0,J29,0)</f>
        <v>0</v>
      </c>
      <c r="X29" s="16">
        <f>IF(AA29=15,J29,0)</f>
        <v>0</v>
      </c>
      <c r="Y29" s="16">
        <f>IF(AA29=21,J29,0)</f>
        <v>0</v>
      </c>
      <c r="AA29" s="29">
        <v>21</v>
      </c>
      <c r="AB29" s="29">
        <f>G29*0</f>
        <v>0</v>
      </c>
      <c r="AC29" s="29">
        <f>G29*(1-0)</f>
        <v>0</v>
      </c>
      <c r="AJ29" s="29">
        <f>F29*AB29</f>
        <v>0</v>
      </c>
      <c r="AK29" s="29">
        <f>F29*AC29</f>
        <v>0</v>
      </c>
      <c r="AL29" s="30" t="s">
        <v>260</v>
      </c>
      <c r="AM29" s="30" t="s">
        <v>278</v>
      </c>
      <c r="AN29" s="24" t="s">
        <v>285</v>
      </c>
    </row>
    <row r="30" spans="1:40" ht="12.75">
      <c r="A30" s="4" t="s">
        <v>19</v>
      </c>
      <c r="B30" s="4"/>
      <c r="C30" s="4" t="s">
        <v>81</v>
      </c>
      <c r="D30" s="4" t="s">
        <v>157</v>
      </c>
      <c r="E30" s="4" t="s">
        <v>228</v>
      </c>
      <c r="F30" s="16">
        <v>751</v>
      </c>
      <c r="G30" s="16">
        <v>0</v>
      </c>
      <c r="H30" s="16">
        <f>ROUND(F30*AB30,2)</f>
        <v>0</v>
      </c>
      <c r="I30" s="16">
        <f>J30-H30</f>
        <v>0</v>
      </c>
      <c r="J30" s="16">
        <f>ROUND(F30*G30,2)</f>
        <v>0</v>
      </c>
      <c r="K30" s="25" t="s">
        <v>6</v>
      </c>
      <c r="L30" s="16">
        <f>IF(K30="5",I30,0)</f>
        <v>0</v>
      </c>
      <c r="W30" s="16">
        <f>IF(AA30=0,J30,0)</f>
        <v>0</v>
      </c>
      <c r="X30" s="16">
        <f>IF(AA30=15,J30,0)</f>
        <v>0</v>
      </c>
      <c r="Y30" s="16">
        <f>IF(AA30=21,J30,0)</f>
        <v>0</v>
      </c>
      <c r="AA30" s="29">
        <v>21</v>
      </c>
      <c r="AB30" s="29">
        <f>G30*0</f>
        <v>0</v>
      </c>
      <c r="AC30" s="29">
        <f>G30*(1-0)</f>
        <v>0</v>
      </c>
      <c r="AJ30" s="29">
        <f>F30*AB30</f>
        <v>0</v>
      </c>
      <c r="AK30" s="29">
        <f>F30*AC30</f>
        <v>0</v>
      </c>
      <c r="AL30" s="30" t="s">
        <v>260</v>
      </c>
      <c r="AM30" s="30" t="s">
        <v>278</v>
      </c>
      <c r="AN30" s="24" t="s">
        <v>285</v>
      </c>
    </row>
    <row r="31" spans="1:34" ht="12.75">
      <c r="A31" s="5"/>
      <c r="B31" s="13"/>
      <c r="C31" s="13" t="s">
        <v>22</v>
      </c>
      <c r="D31" s="101" t="s">
        <v>158</v>
      </c>
      <c r="E31" s="102"/>
      <c r="F31" s="102"/>
      <c r="G31" s="102"/>
      <c r="H31" s="32">
        <f>SUM(H32:H33)</f>
        <v>0</v>
      </c>
      <c r="I31" s="32">
        <f>SUM(I32:I33)</f>
        <v>0</v>
      </c>
      <c r="J31" s="32">
        <f>H31+I31</f>
        <v>0</v>
      </c>
      <c r="M31" s="32">
        <f>IF(N31="PR",J31,SUM(L32:L33))</f>
        <v>0</v>
      </c>
      <c r="N31" s="24" t="s">
        <v>246</v>
      </c>
      <c r="O31" s="32">
        <f>IF(N31="HS",H31,0)</f>
        <v>0</v>
      </c>
      <c r="P31" s="32">
        <f>IF(N31="HS",I31-M31,0)</f>
        <v>0</v>
      </c>
      <c r="Q31" s="32">
        <f>IF(N31="PS",H31,0)</f>
        <v>0</v>
      </c>
      <c r="R31" s="32">
        <f>IF(N31="PS",I31-M31,0)</f>
        <v>0</v>
      </c>
      <c r="S31" s="32">
        <f>IF(N31="MP",H31,0)</f>
        <v>0</v>
      </c>
      <c r="T31" s="32">
        <f>IF(N31="MP",I31-M31,0)</f>
        <v>0</v>
      </c>
      <c r="U31" s="32">
        <f>IF(N31="OM",H31,0)</f>
        <v>0</v>
      </c>
      <c r="V31" s="24"/>
      <c r="AF31" s="32">
        <f>SUM(W32:W33)</f>
        <v>0</v>
      </c>
      <c r="AG31" s="32">
        <f>SUM(X32:X33)</f>
        <v>0</v>
      </c>
      <c r="AH31" s="32">
        <f>SUM(Y32:Y33)</f>
        <v>0</v>
      </c>
    </row>
    <row r="32" spans="1:40" ht="12.75">
      <c r="A32" s="4" t="s">
        <v>20</v>
      </c>
      <c r="B32" s="4"/>
      <c r="C32" s="4" t="s">
        <v>82</v>
      </c>
      <c r="D32" s="4" t="s">
        <v>159</v>
      </c>
      <c r="E32" s="4" t="s">
        <v>228</v>
      </c>
      <c r="F32" s="16">
        <v>43.9</v>
      </c>
      <c r="G32" s="16">
        <v>0</v>
      </c>
      <c r="H32" s="16">
        <f>ROUND(F32*AB32,2)</f>
        <v>0</v>
      </c>
      <c r="I32" s="16">
        <f>J32-H32</f>
        <v>0</v>
      </c>
      <c r="J32" s="16">
        <f>ROUND(F32*G32,2)</f>
        <v>0</v>
      </c>
      <c r="K32" s="25" t="s">
        <v>6</v>
      </c>
      <c r="L32" s="16">
        <f>IF(K32="5",I32,0)</f>
        <v>0</v>
      </c>
      <c r="W32" s="16">
        <f>IF(AA32=0,J32,0)</f>
        <v>0</v>
      </c>
      <c r="X32" s="16">
        <f>IF(AA32=15,J32,0)</f>
        <v>0</v>
      </c>
      <c r="Y32" s="16">
        <f>IF(AA32=21,J32,0)</f>
        <v>0</v>
      </c>
      <c r="AA32" s="29">
        <v>21</v>
      </c>
      <c r="AB32" s="29">
        <f>G32*0</f>
        <v>0</v>
      </c>
      <c r="AC32" s="29">
        <f>G32*(1-0)</f>
        <v>0</v>
      </c>
      <c r="AJ32" s="29">
        <f>F32*AB32</f>
        <v>0</v>
      </c>
      <c r="AK32" s="29">
        <f>F32*AC32</f>
        <v>0</v>
      </c>
      <c r="AL32" s="30" t="s">
        <v>261</v>
      </c>
      <c r="AM32" s="30" t="s">
        <v>278</v>
      </c>
      <c r="AN32" s="24" t="s">
        <v>285</v>
      </c>
    </row>
    <row r="33" spans="1:40" ht="12.75">
      <c r="A33" s="4" t="s">
        <v>21</v>
      </c>
      <c r="B33" s="4"/>
      <c r="C33" s="4" t="s">
        <v>83</v>
      </c>
      <c r="D33" s="4" t="s">
        <v>160</v>
      </c>
      <c r="E33" s="4" t="s">
        <v>228</v>
      </c>
      <c r="F33" s="16">
        <v>31.2</v>
      </c>
      <c r="G33" s="16">
        <v>0</v>
      </c>
      <c r="H33" s="16">
        <f>ROUND(F33*AB33,2)</f>
        <v>0</v>
      </c>
      <c r="I33" s="16">
        <f>J33-H33</f>
        <v>0</v>
      </c>
      <c r="J33" s="16">
        <f>ROUND(F33*G33,2)</f>
        <v>0</v>
      </c>
      <c r="K33" s="25" t="s">
        <v>6</v>
      </c>
      <c r="L33" s="16">
        <f>IF(K33="5",I33,0)</f>
        <v>0</v>
      </c>
      <c r="W33" s="16">
        <f>IF(AA33=0,J33,0)</f>
        <v>0</v>
      </c>
      <c r="X33" s="16">
        <f>IF(AA33=15,J33,0)</f>
        <v>0</v>
      </c>
      <c r="Y33" s="16">
        <f>IF(AA33=21,J33,0)</f>
        <v>0</v>
      </c>
      <c r="AA33" s="29">
        <v>21</v>
      </c>
      <c r="AB33" s="29">
        <f>G33*0</f>
        <v>0</v>
      </c>
      <c r="AC33" s="29">
        <f>G33*(1-0)</f>
        <v>0</v>
      </c>
      <c r="AJ33" s="29">
        <f>F33*AB33</f>
        <v>0</v>
      </c>
      <c r="AK33" s="29">
        <f>F33*AC33</f>
        <v>0</v>
      </c>
      <c r="AL33" s="30" t="s">
        <v>261</v>
      </c>
      <c r="AM33" s="30" t="s">
        <v>278</v>
      </c>
      <c r="AN33" s="24" t="s">
        <v>285</v>
      </c>
    </row>
    <row r="34" spans="1:34" ht="12.75">
      <c r="A34" s="5"/>
      <c r="B34" s="13"/>
      <c r="C34" s="13" t="s">
        <v>23</v>
      </c>
      <c r="D34" s="101" t="s">
        <v>161</v>
      </c>
      <c r="E34" s="102"/>
      <c r="F34" s="102"/>
      <c r="G34" s="102"/>
      <c r="H34" s="32">
        <f>SUM(H35:H37)</f>
        <v>0</v>
      </c>
      <c r="I34" s="32">
        <f>SUM(I35:I37)</f>
        <v>0</v>
      </c>
      <c r="J34" s="32">
        <f>H34+I34</f>
        <v>0</v>
      </c>
      <c r="M34" s="32">
        <f>IF(N34="PR",J34,SUM(L35:L37))</f>
        <v>0</v>
      </c>
      <c r="N34" s="24" t="s">
        <v>246</v>
      </c>
      <c r="O34" s="32">
        <f>IF(N34="HS",H34,0)</f>
        <v>0</v>
      </c>
      <c r="P34" s="32">
        <f>IF(N34="HS",I34-M34,0)</f>
        <v>0</v>
      </c>
      <c r="Q34" s="32">
        <f>IF(N34="PS",H34,0)</f>
        <v>0</v>
      </c>
      <c r="R34" s="32">
        <f>IF(N34="PS",I34-M34,0)</f>
        <v>0</v>
      </c>
      <c r="S34" s="32">
        <f>IF(N34="MP",H34,0)</f>
        <v>0</v>
      </c>
      <c r="T34" s="32">
        <f>IF(N34="MP",I34-M34,0)</f>
        <v>0</v>
      </c>
      <c r="U34" s="32">
        <f>IF(N34="OM",H34,0)</f>
        <v>0</v>
      </c>
      <c r="V34" s="24"/>
      <c r="AF34" s="32">
        <f>SUM(W35:W37)</f>
        <v>0</v>
      </c>
      <c r="AG34" s="32">
        <f>SUM(X35:X37)</f>
        <v>0</v>
      </c>
      <c r="AH34" s="32">
        <f>SUM(Y35:Y37)</f>
        <v>0</v>
      </c>
    </row>
    <row r="35" spans="1:40" ht="12.75">
      <c r="A35" s="4" t="s">
        <v>22</v>
      </c>
      <c r="B35" s="4"/>
      <c r="C35" s="4" t="s">
        <v>84</v>
      </c>
      <c r="D35" s="4" t="s">
        <v>162</v>
      </c>
      <c r="E35" s="4" t="s">
        <v>227</v>
      </c>
      <c r="F35" s="16">
        <v>64.01</v>
      </c>
      <c r="G35" s="16">
        <v>0</v>
      </c>
      <c r="H35" s="16">
        <f>ROUND(F35*AB35,2)</f>
        <v>0</v>
      </c>
      <c r="I35" s="16">
        <f>J35-H35</f>
        <v>0</v>
      </c>
      <c r="J35" s="16">
        <f>ROUND(F35*G35,2)</f>
        <v>0</v>
      </c>
      <c r="K35" s="25" t="s">
        <v>6</v>
      </c>
      <c r="L35" s="16">
        <f>IF(K35="5",I35,0)</f>
        <v>0</v>
      </c>
      <c r="W35" s="16">
        <f>IF(AA35=0,J35,0)</f>
        <v>0</v>
      </c>
      <c r="X35" s="16">
        <f>IF(AA35=15,J35,0)</f>
        <v>0</v>
      </c>
      <c r="Y35" s="16">
        <f>IF(AA35=21,J35,0)</f>
        <v>0</v>
      </c>
      <c r="AA35" s="29">
        <v>21</v>
      </c>
      <c r="AB35" s="29">
        <f>G35*0</f>
        <v>0</v>
      </c>
      <c r="AC35" s="29">
        <f>G35*(1-0)</f>
        <v>0</v>
      </c>
      <c r="AJ35" s="29">
        <f>F35*AB35</f>
        <v>0</v>
      </c>
      <c r="AK35" s="29">
        <f>F35*AC35</f>
        <v>0</v>
      </c>
      <c r="AL35" s="30" t="s">
        <v>262</v>
      </c>
      <c r="AM35" s="30" t="s">
        <v>278</v>
      </c>
      <c r="AN35" s="24" t="s">
        <v>285</v>
      </c>
    </row>
    <row r="36" spans="1:40" ht="12.75">
      <c r="A36" s="4" t="s">
        <v>23</v>
      </c>
      <c r="B36" s="4"/>
      <c r="C36" s="4" t="s">
        <v>85</v>
      </c>
      <c r="D36" s="4" t="s">
        <v>163</v>
      </c>
      <c r="E36" s="4" t="s">
        <v>227</v>
      </c>
      <c r="F36" s="16">
        <v>384</v>
      </c>
      <c r="G36" s="16">
        <v>0</v>
      </c>
      <c r="H36" s="16">
        <f>ROUND(F36*AB36,2)</f>
        <v>0</v>
      </c>
      <c r="I36" s="16">
        <f>J36-H36</f>
        <v>0</v>
      </c>
      <c r="J36" s="16">
        <f>ROUND(F36*G36,2)</f>
        <v>0</v>
      </c>
      <c r="K36" s="25" t="s">
        <v>6</v>
      </c>
      <c r="L36" s="16">
        <f>IF(K36="5",I36,0)</f>
        <v>0</v>
      </c>
      <c r="W36" s="16">
        <f>IF(AA36=0,J36,0)</f>
        <v>0</v>
      </c>
      <c r="X36" s="16">
        <f>IF(AA36=15,J36,0)</f>
        <v>0</v>
      </c>
      <c r="Y36" s="16">
        <f>IF(AA36=21,J36,0)</f>
        <v>0</v>
      </c>
      <c r="AA36" s="29">
        <v>21</v>
      </c>
      <c r="AB36" s="29">
        <f>G36*0</f>
        <v>0</v>
      </c>
      <c r="AC36" s="29">
        <f>G36*(1-0)</f>
        <v>0</v>
      </c>
      <c r="AJ36" s="29">
        <f>F36*AB36</f>
        <v>0</v>
      </c>
      <c r="AK36" s="29">
        <f>F36*AC36</f>
        <v>0</v>
      </c>
      <c r="AL36" s="30" t="s">
        <v>262</v>
      </c>
      <c r="AM36" s="30" t="s">
        <v>278</v>
      </c>
      <c r="AN36" s="24" t="s">
        <v>285</v>
      </c>
    </row>
    <row r="37" spans="1:40" ht="12.75">
      <c r="A37" s="4" t="s">
        <v>24</v>
      </c>
      <c r="B37" s="4"/>
      <c r="C37" s="4" t="s">
        <v>86</v>
      </c>
      <c r="D37" s="4" t="s">
        <v>164</v>
      </c>
      <c r="E37" s="4" t="s">
        <v>227</v>
      </c>
      <c r="F37" s="16">
        <v>384</v>
      </c>
      <c r="G37" s="16">
        <v>0</v>
      </c>
      <c r="H37" s="16">
        <f>ROUND(F37*AB37,2)</f>
        <v>0</v>
      </c>
      <c r="I37" s="16">
        <f>J37-H37</f>
        <v>0</v>
      </c>
      <c r="J37" s="16">
        <f>ROUND(F37*G37,2)</f>
        <v>0</v>
      </c>
      <c r="K37" s="25" t="s">
        <v>8</v>
      </c>
      <c r="L37" s="16">
        <f>IF(K37="5",I37,0)</f>
        <v>0</v>
      </c>
      <c r="W37" s="16">
        <f>IF(AA37=0,J37,0)</f>
        <v>0</v>
      </c>
      <c r="X37" s="16">
        <f>IF(AA37=15,J37,0)</f>
        <v>0</v>
      </c>
      <c r="Y37" s="16">
        <f>IF(AA37=21,J37,0)</f>
        <v>0</v>
      </c>
      <c r="AA37" s="29">
        <v>21</v>
      </c>
      <c r="AB37" s="29">
        <f>G37*0.263586956521739</f>
        <v>0</v>
      </c>
      <c r="AC37" s="29">
        <f>G37*(1-0.263586956521739)</f>
        <v>0</v>
      </c>
      <c r="AJ37" s="29">
        <f>F37*AB37</f>
        <v>0</v>
      </c>
      <c r="AK37" s="29">
        <f>F37*AC37</f>
        <v>0</v>
      </c>
      <c r="AL37" s="30" t="s">
        <v>262</v>
      </c>
      <c r="AM37" s="30" t="s">
        <v>278</v>
      </c>
      <c r="AN37" s="24" t="s">
        <v>285</v>
      </c>
    </row>
    <row r="38" spans="1:34" ht="12.75">
      <c r="A38" s="5"/>
      <c r="B38" s="13"/>
      <c r="C38" s="13" t="s">
        <v>24</v>
      </c>
      <c r="D38" s="101" t="s">
        <v>165</v>
      </c>
      <c r="E38" s="102"/>
      <c r="F38" s="102"/>
      <c r="G38" s="102"/>
      <c r="H38" s="32">
        <f>SUM(H39:H39)</f>
        <v>0</v>
      </c>
      <c r="I38" s="32">
        <f>SUM(I39:I39)</f>
        <v>0</v>
      </c>
      <c r="J38" s="32">
        <f>H38+I38</f>
        <v>0</v>
      </c>
      <c r="M38" s="32">
        <f>IF(N38="PR",J38,SUM(L39:L39))</f>
        <v>0</v>
      </c>
      <c r="N38" s="24" t="s">
        <v>246</v>
      </c>
      <c r="O38" s="32">
        <f>IF(N38="HS",H38,0)</f>
        <v>0</v>
      </c>
      <c r="P38" s="32">
        <f>IF(N38="HS",I38-M38,0)</f>
        <v>0</v>
      </c>
      <c r="Q38" s="32">
        <f>IF(N38="PS",H38,0)</f>
        <v>0</v>
      </c>
      <c r="R38" s="32">
        <f>IF(N38="PS",I38-M38,0)</f>
        <v>0</v>
      </c>
      <c r="S38" s="32">
        <f>IF(N38="MP",H38,0)</f>
        <v>0</v>
      </c>
      <c r="T38" s="32">
        <f>IF(N38="MP",I38-M38,0)</f>
        <v>0</v>
      </c>
      <c r="U38" s="32">
        <f>IF(N38="OM",H38,0)</f>
        <v>0</v>
      </c>
      <c r="V38" s="24"/>
      <c r="AF38" s="32">
        <f>SUM(W39:W39)</f>
        <v>0</v>
      </c>
      <c r="AG38" s="32">
        <f>SUM(X39:X39)</f>
        <v>0</v>
      </c>
      <c r="AH38" s="32">
        <f>SUM(Y39:Y39)</f>
        <v>0</v>
      </c>
    </row>
    <row r="39" spans="1:40" ht="12.75">
      <c r="A39" s="4" t="s">
        <v>25</v>
      </c>
      <c r="B39" s="4"/>
      <c r="C39" s="4" t="s">
        <v>87</v>
      </c>
      <c r="D39" s="4" t="s">
        <v>166</v>
      </c>
      <c r="E39" s="4" t="s">
        <v>228</v>
      </c>
      <c r="F39" s="16">
        <v>75.1</v>
      </c>
      <c r="G39" s="16">
        <v>0</v>
      </c>
      <c r="H39" s="16">
        <f>ROUND(F39*AB39,2)</f>
        <v>0</v>
      </c>
      <c r="I39" s="16">
        <f>J39-H39</f>
        <v>0</v>
      </c>
      <c r="J39" s="16">
        <f>ROUND(F39*G39,2)</f>
        <v>0</v>
      </c>
      <c r="K39" s="25" t="s">
        <v>6</v>
      </c>
      <c r="L39" s="16">
        <f>IF(K39="5",I39,0)</f>
        <v>0</v>
      </c>
      <c r="W39" s="16">
        <f>IF(AA39=0,J39,0)</f>
        <v>0</v>
      </c>
      <c r="X39" s="16">
        <f>IF(AA39=15,J39,0)</f>
        <v>0</v>
      </c>
      <c r="Y39" s="16">
        <f>IF(AA39=21,J39,0)</f>
        <v>0</v>
      </c>
      <c r="AA39" s="29">
        <v>21</v>
      </c>
      <c r="AB39" s="29">
        <f>G39*0</f>
        <v>0</v>
      </c>
      <c r="AC39" s="29">
        <f>G39*(1-0)</f>
        <v>0</v>
      </c>
      <c r="AJ39" s="29">
        <f>F39*AB39</f>
        <v>0</v>
      </c>
      <c r="AK39" s="29">
        <f>F39*AC39</f>
        <v>0</v>
      </c>
      <c r="AL39" s="30" t="s">
        <v>263</v>
      </c>
      <c r="AM39" s="30" t="s">
        <v>278</v>
      </c>
      <c r="AN39" s="24" t="s">
        <v>285</v>
      </c>
    </row>
    <row r="40" spans="1:34" ht="12.75">
      <c r="A40" s="5"/>
      <c r="B40" s="13"/>
      <c r="C40" s="13" t="s">
        <v>26</v>
      </c>
      <c r="D40" s="101" t="s">
        <v>167</v>
      </c>
      <c r="E40" s="102"/>
      <c r="F40" s="102"/>
      <c r="G40" s="102"/>
      <c r="H40" s="32">
        <f>SUM(H41:H42)</f>
        <v>0</v>
      </c>
      <c r="I40" s="32">
        <f>SUM(I41:I42)</f>
        <v>0</v>
      </c>
      <c r="J40" s="32">
        <f>H40+I40</f>
        <v>0</v>
      </c>
      <c r="M40" s="32">
        <f>IF(N40="PR",J40,SUM(L41:L42))</f>
        <v>0</v>
      </c>
      <c r="N40" s="24" t="s">
        <v>246</v>
      </c>
      <c r="O40" s="32">
        <f>IF(N40="HS",H40,0)</f>
        <v>0</v>
      </c>
      <c r="P40" s="32">
        <f>IF(N40="HS",I40-M40,0)</f>
        <v>0</v>
      </c>
      <c r="Q40" s="32">
        <f>IF(N40="PS",H40,0)</f>
        <v>0</v>
      </c>
      <c r="R40" s="32">
        <f>IF(N40="PS",I40-M40,0)</f>
        <v>0</v>
      </c>
      <c r="S40" s="32">
        <f>IF(N40="MP",H40,0)</f>
        <v>0</v>
      </c>
      <c r="T40" s="32">
        <f>IF(N40="MP",I40-M40,0)</f>
        <v>0</v>
      </c>
      <c r="U40" s="32">
        <f>IF(N40="OM",H40,0)</f>
        <v>0</v>
      </c>
      <c r="V40" s="24"/>
      <c r="AF40" s="32">
        <f>SUM(W41:W42)</f>
        <v>0</v>
      </c>
      <c r="AG40" s="32">
        <f>SUM(X41:X42)</f>
        <v>0</v>
      </c>
      <c r="AH40" s="32">
        <f>SUM(Y41:Y42)</f>
        <v>0</v>
      </c>
    </row>
    <row r="41" spans="1:40" ht="12.75">
      <c r="A41" s="4" t="s">
        <v>26</v>
      </c>
      <c r="B41" s="4"/>
      <c r="C41" s="4" t="s">
        <v>88</v>
      </c>
      <c r="D41" s="4" t="s">
        <v>168</v>
      </c>
      <c r="E41" s="4" t="s">
        <v>226</v>
      </c>
      <c r="F41" s="16">
        <v>128</v>
      </c>
      <c r="G41" s="16">
        <v>0</v>
      </c>
      <c r="H41" s="16">
        <f>ROUND(F41*AB41,2)</f>
        <v>0</v>
      </c>
      <c r="I41" s="16">
        <f>J41-H41</f>
        <v>0</v>
      </c>
      <c r="J41" s="16">
        <f>ROUND(F41*G41,2)</f>
        <v>0</v>
      </c>
      <c r="K41" s="25" t="s">
        <v>6</v>
      </c>
      <c r="L41" s="16">
        <f>IF(K41="5",I41,0)</f>
        <v>0</v>
      </c>
      <c r="W41" s="16">
        <f>IF(AA41=0,J41,0)</f>
        <v>0</v>
      </c>
      <c r="X41" s="16">
        <f>IF(AA41=15,J41,0)</f>
        <v>0</v>
      </c>
      <c r="Y41" s="16">
        <f>IF(AA41=21,J41,0)</f>
        <v>0</v>
      </c>
      <c r="AA41" s="29">
        <v>21</v>
      </c>
      <c r="AB41" s="29">
        <f>G41*0.734905149051491</f>
        <v>0</v>
      </c>
      <c r="AC41" s="29">
        <f>G41*(1-0.734905149051491)</f>
        <v>0</v>
      </c>
      <c r="AJ41" s="29">
        <f>F41*AB41</f>
        <v>0</v>
      </c>
      <c r="AK41" s="29">
        <f>F41*AC41</f>
        <v>0</v>
      </c>
      <c r="AL41" s="30" t="s">
        <v>264</v>
      </c>
      <c r="AM41" s="30" t="s">
        <v>279</v>
      </c>
      <c r="AN41" s="24" t="s">
        <v>285</v>
      </c>
    </row>
    <row r="42" spans="1:40" ht="12.75">
      <c r="A42" s="6" t="s">
        <v>27</v>
      </c>
      <c r="B42" s="6"/>
      <c r="C42" s="6" t="s">
        <v>89</v>
      </c>
      <c r="D42" s="6" t="s">
        <v>169</v>
      </c>
      <c r="E42" s="6" t="s">
        <v>226</v>
      </c>
      <c r="F42" s="17">
        <v>128</v>
      </c>
      <c r="G42" s="17">
        <v>0</v>
      </c>
      <c r="H42" s="17">
        <f>ROUND(F42*AB42,2)</f>
        <v>0</v>
      </c>
      <c r="I42" s="17">
        <f>J42-H42</f>
        <v>0</v>
      </c>
      <c r="J42" s="17">
        <f>ROUND(F42*G42,2)</f>
        <v>0</v>
      </c>
      <c r="K42" s="26" t="s">
        <v>68</v>
      </c>
      <c r="L42" s="17">
        <f>IF(K42="5",I42,0)</f>
        <v>0</v>
      </c>
      <c r="W42" s="17">
        <f>IF(AA42=0,J42,0)</f>
        <v>0</v>
      </c>
      <c r="X42" s="17">
        <f>IF(AA42=15,J42,0)</f>
        <v>0</v>
      </c>
      <c r="Y42" s="17">
        <f>IF(AA42=21,J42,0)</f>
        <v>0</v>
      </c>
      <c r="AA42" s="29">
        <v>21</v>
      </c>
      <c r="AB42" s="29">
        <f>G42*1</f>
        <v>0</v>
      </c>
      <c r="AC42" s="29">
        <f>G42*(1-1)</f>
        <v>0</v>
      </c>
      <c r="AJ42" s="29">
        <f>F42*AB42</f>
        <v>0</v>
      </c>
      <c r="AK42" s="29">
        <f>F42*AC42</f>
        <v>0</v>
      </c>
      <c r="AL42" s="30" t="s">
        <v>264</v>
      </c>
      <c r="AM42" s="30" t="s">
        <v>279</v>
      </c>
      <c r="AN42" s="24" t="s">
        <v>285</v>
      </c>
    </row>
    <row r="43" spans="1:34" ht="12.75">
      <c r="A43" s="5"/>
      <c r="B43" s="13"/>
      <c r="C43" s="13" t="s">
        <v>32</v>
      </c>
      <c r="D43" s="101" t="s">
        <v>170</v>
      </c>
      <c r="E43" s="102"/>
      <c r="F43" s="102"/>
      <c r="G43" s="102"/>
      <c r="H43" s="32">
        <f>SUM(H44:H45)</f>
        <v>0</v>
      </c>
      <c r="I43" s="32">
        <f>SUM(I44:I45)</f>
        <v>0</v>
      </c>
      <c r="J43" s="32">
        <f>H43+I43</f>
        <v>0</v>
      </c>
      <c r="M43" s="32">
        <f>IF(N43="PR",J43,SUM(L44:L45))</f>
        <v>0</v>
      </c>
      <c r="N43" s="24" t="s">
        <v>246</v>
      </c>
      <c r="O43" s="32">
        <f>IF(N43="HS",H43,0)</f>
        <v>0</v>
      </c>
      <c r="P43" s="32">
        <f>IF(N43="HS",I43-M43,0)</f>
        <v>0</v>
      </c>
      <c r="Q43" s="32">
        <f>IF(N43="PS",H43,0)</f>
        <v>0</v>
      </c>
      <c r="R43" s="32">
        <f>IF(N43="PS",I43-M43,0)</f>
        <v>0</v>
      </c>
      <c r="S43" s="32">
        <f>IF(N43="MP",H43,0)</f>
        <v>0</v>
      </c>
      <c r="T43" s="32">
        <f>IF(N43="MP",I43-M43,0)</f>
        <v>0</v>
      </c>
      <c r="U43" s="32">
        <f>IF(N43="OM",H43,0)</f>
        <v>0</v>
      </c>
      <c r="V43" s="24"/>
      <c r="AF43" s="32">
        <f>SUM(W44:W45)</f>
        <v>0</v>
      </c>
      <c r="AG43" s="32">
        <f>SUM(X44:X45)</f>
        <v>0</v>
      </c>
      <c r="AH43" s="32">
        <f>SUM(Y44:Y45)</f>
        <v>0</v>
      </c>
    </row>
    <row r="44" spans="1:40" ht="12.75">
      <c r="A44" s="4" t="s">
        <v>28</v>
      </c>
      <c r="B44" s="4"/>
      <c r="C44" s="4" t="s">
        <v>90</v>
      </c>
      <c r="D44" s="4" t="s">
        <v>171</v>
      </c>
      <c r="E44" s="4" t="s">
        <v>228</v>
      </c>
      <c r="F44" s="16">
        <v>0.03</v>
      </c>
      <c r="G44" s="16">
        <v>0</v>
      </c>
      <c r="H44" s="16">
        <f>ROUND(F44*AB44,2)</f>
        <v>0</v>
      </c>
      <c r="I44" s="16">
        <f>J44-H44</f>
        <v>0</v>
      </c>
      <c r="J44" s="16">
        <f>ROUND(F44*G44,2)</f>
        <v>0</v>
      </c>
      <c r="K44" s="25" t="s">
        <v>6</v>
      </c>
      <c r="L44" s="16">
        <f>IF(K44="5",I44,0)</f>
        <v>0</v>
      </c>
      <c r="W44" s="16">
        <f>IF(AA44=0,J44,0)</f>
        <v>0</v>
      </c>
      <c r="X44" s="16">
        <f>IF(AA44=15,J44,0)</f>
        <v>0</v>
      </c>
      <c r="Y44" s="16">
        <f>IF(AA44=21,J44,0)</f>
        <v>0</v>
      </c>
      <c r="AA44" s="29">
        <v>21</v>
      </c>
      <c r="AB44" s="29">
        <f>G44*0.672595896520963</f>
        <v>0</v>
      </c>
      <c r="AC44" s="29">
        <f>G44*(1-0.672595896520963)</f>
        <v>0</v>
      </c>
      <c r="AJ44" s="29">
        <f>F44*AB44</f>
        <v>0</v>
      </c>
      <c r="AK44" s="29">
        <f>F44*AC44</f>
        <v>0</v>
      </c>
      <c r="AL44" s="30" t="s">
        <v>265</v>
      </c>
      <c r="AM44" s="30" t="s">
        <v>279</v>
      </c>
      <c r="AN44" s="24" t="s">
        <v>285</v>
      </c>
    </row>
    <row r="45" spans="1:40" ht="12.75">
      <c r="A45" s="4" t="s">
        <v>29</v>
      </c>
      <c r="B45" s="4"/>
      <c r="C45" s="4" t="s">
        <v>91</v>
      </c>
      <c r="D45" s="4" t="s">
        <v>172</v>
      </c>
      <c r="E45" s="4" t="s">
        <v>228</v>
      </c>
      <c r="F45" s="16">
        <v>0.19</v>
      </c>
      <c r="G45" s="16">
        <v>0</v>
      </c>
      <c r="H45" s="16">
        <f>ROUND(F45*AB45,2)</f>
        <v>0</v>
      </c>
      <c r="I45" s="16">
        <f>J45-H45</f>
        <v>0</v>
      </c>
      <c r="J45" s="16">
        <f>ROUND(F45*G45,2)</f>
        <v>0</v>
      </c>
      <c r="K45" s="25" t="s">
        <v>6</v>
      </c>
      <c r="L45" s="16">
        <f>IF(K45="5",I45,0)</f>
        <v>0</v>
      </c>
      <c r="W45" s="16">
        <f>IF(AA45=0,J45,0)</f>
        <v>0</v>
      </c>
      <c r="X45" s="16">
        <f>IF(AA45=15,J45,0)</f>
        <v>0</v>
      </c>
      <c r="Y45" s="16">
        <f>IF(AA45=21,J45,0)</f>
        <v>0</v>
      </c>
      <c r="AA45" s="29">
        <v>21</v>
      </c>
      <c r="AB45" s="29">
        <f>G45*0.924859232175503</f>
        <v>0</v>
      </c>
      <c r="AC45" s="29">
        <f>G45*(1-0.924859232175503)</f>
        <v>0</v>
      </c>
      <c r="AJ45" s="29">
        <f>F45*AB45</f>
        <v>0</v>
      </c>
      <c r="AK45" s="29">
        <f>F45*AC45</f>
        <v>0</v>
      </c>
      <c r="AL45" s="30" t="s">
        <v>265</v>
      </c>
      <c r="AM45" s="30" t="s">
        <v>279</v>
      </c>
      <c r="AN45" s="24" t="s">
        <v>285</v>
      </c>
    </row>
    <row r="46" spans="1:34" ht="12.75">
      <c r="A46" s="5"/>
      <c r="B46" s="13"/>
      <c r="C46" s="13" t="s">
        <v>50</v>
      </c>
      <c r="D46" s="101" t="s">
        <v>173</v>
      </c>
      <c r="E46" s="102"/>
      <c r="F46" s="102"/>
      <c r="G46" s="102"/>
      <c r="H46" s="32">
        <f>SUM(H47:H47)</f>
        <v>0</v>
      </c>
      <c r="I46" s="32">
        <f>SUM(I47:I47)</f>
        <v>0</v>
      </c>
      <c r="J46" s="32">
        <f>H46+I46</f>
        <v>0</v>
      </c>
      <c r="M46" s="32">
        <f>IF(N46="PR",J46,SUM(L47:L47))</f>
        <v>0</v>
      </c>
      <c r="N46" s="24" t="s">
        <v>246</v>
      </c>
      <c r="O46" s="32">
        <f>IF(N46="HS",H46,0)</f>
        <v>0</v>
      </c>
      <c r="P46" s="32">
        <f>IF(N46="HS",I46-M46,0)</f>
        <v>0</v>
      </c>
      <c r="Q46" s="32">
        <f>IF(N46="PS",H46,0)</f>
        <v>0</v>
      </c>
      <c r="R46" s="32">
        <f>IF(N46="PS",I46-M46,0)</f>
        <v>0</v>
      </c>
      <c r="S46" s="32">
        <f>IF(N46="MP",H46,0)</f>
        <v>0</v>
      </c>
      <c r="T46" s="32">
        <f>IF(N46="MP",I46-M46,0)</f>
        <v>0</v>
      </c>
      <c r="U46" s="32">
        <f>IF(N46="OM",H46,0)</f>
        <v>0</v>
      </c>
      <c r="V46" s="24"/>
      <c r="AF46" s="32">
        <f>SUM(W47:W47)</f>
        <v>0</v>
      </c>
      <c r="AG46" s="32">
        <f>SUM(X47:X47)</f>
        <v>0</v>
      </c>
      <c r="AH46" s="32">
        <f>SUM(Y47:Y47)</f>
        <v>0</v>
      </c>
    </row>
    <row r="47" spans="1:40" ht="12.75">
      <c r="A47" s="4" t="s">
        <v>30</v>
      </c>
      <c r="B47" s="4"/>
      <c r="C47" s="4" t="s">
        <v>92</v>
      </c>
      <c r="D47" s="4" t="s">
        <v>174</v>
      </c>
      <c r="E47" s="4" t="s">
        <v>228</v>
      </c>
      <c r="F47" s="16">
        <v>16</v>
      </c>
      <c r="G47" s="16">
        <v>0</v>
      </c>
      <c r="H47" s="16">
        <f>ROUND(F47*AB47,2)</f>
        <v>0</v>
      </c>
      <c r="I47" s="16">
        <f>J47-H47</f>
        <v>0</v>
      </c>
      <c r="J47" s="16">
        <f>ROUND(F47*G47,2)</f>
        <v>0</v>
      </c>
      <c r="K47" s="25" t="s">
        <v>6</v>
      </c>
      <c r="L47" s="16">
        <f>IF(K47="5",I47,0)</f>
        <v>0</v>
      </c>
      <c r="W47" s="16">
        <f>IF(AA47=0,J47,0)</f>
        <v>0</v>
      </c>
      <c r="X47" s="16">
        <f>IF(AA47=15,J47,0)</f>
        <v>0</v>
      </c>
      <c r="Y47" s="16">
        <f>IF(AA47=21,J47,0)</f>
        <v>0</v>
      </c>
      <c r="AA47" s="29">
        <v>21</v>
      </c>
      <c r="AB47" s="29">
        <f>G47*0.488219842931239</f>
        <v>0</v>
      </c>
      <c r="AC47" s="29">
        <f>G47*(1-0.488219842931239)</f>
        <v>0</v>
      </c>
      <c r="AJ47" s="29">
        <f>F47*AB47</f>
        <v>0</v>
      </c>
      <c r="AK47" s="29">
        <f>F47*AC47</f>
        <v>0</v>
      </c>
      <c r="AL47" s="30" t="s">
        <v>266</v>
      </c>
      <c r="AM47" s="30" t="s">
        <v>280</v>
      </c>
      <c r="AN47" s="24" t="s">
        <v>285</v>
      </c>
    </row>
    <row r="48" spans="1:34" ht="12.75">
      <c r="A48" s="5"/>
      <c r="B48" s="13"/>
      <c r="C48" s="13" t="s">
        <v>61</v>
      </c>
      <c r="D48" s="101" t="s">
        <v>175</v>
      </c>
      <c r="E48" s="102"/>
      <c r="F48" s="102"/>
      <c r="G48" s="102"/>
      <c r="H48" s="32">
        <f>SUM(H49:H51)</f>
        <v>0</v>
      </c>
      <c r="I48" s="32">
        <f>SUM(I49:I51)</f>
        <v>0</v>
      </c>
      <c r="J48" s="32">
        <f>H48+I48</f>
        <v>0</v>
      </c>
      <c r="M48" s="32">
        <f>IF(N48="PR",J48,SUM(L49:L51))</f>
        <v>0</v>
      </c>
      <c r="N48" s="24" t="s">
        <v>246</v>
      </c>
      <c r="O48" s="32">
        <f>IF(N48="HS",H48,0)</f>
        <v>0</v>
      </c>
      <c r="P48" s="32">
        <f>IF(N48="HS",I48-M48,0)</f>
        <v>0</v>
      </c>
      <c r="Q48" s="32">
        <f>IF(N48="PS",H48,0)</f>
        <v>0</v>
      </c>
      <c r="R48" s="32">
        <f>IF(N48="PS",I48-M48,0)</f>
        <v>0</v>
      </c>
      <c r="S48" s="32">
        <f>IF(N48="MP",H48,0)</f>
        <v>0</v>
      </c>
      <c r="T48" s="32">
        <f>IF(N48="MP",I48-M48,0)</f>
        <v>0</v>
      </c>
      <c r="U48" s="32">
        <f>IF(N48="OM",H48,0)</f>
        <v>0</v>
      </c>
      <c r="V48" s="24"/>
      <c r="AF48" s="32">
        <f>SUM(W49:W51)</f>
        <v>0</v>
      </c>
      <c r="AG48" s="32">
        <f>SUM(X49:X51)</f>
        <v>0</v>
      </c>
      <c r="AH48" s="32">
        <f>SUM(Y49:Y51)</f>
        <v>0</v>
      </c>
    </row>
    <row r="49" spans="1:40" ht="12.75">
      <c r="A49" s="4" t="s">
        <v>31</v>
      </c>
      <c r="B49" s="4"/>
      <c r="C49" s="4" t="s">
        <v>93</v>
      </c>
      <c r="D49" s="4" t="s">
        <v>176</v>
      </c>
      <c r="E49" s="4" t="s">
        <v>227</v>
      </c>
      <c r="F49" s="16">
        <v>198.02</v>
      </c>
      <c r="G49" s="16">
        <v>0</v>
      </c>
      <c r="H49" s="16">
        <f>ROUND(F49*AB49,2)</f>
        <v>0</v>
      </c>
      <c r="I49" s="16">
        <f>J49-H49</f>
        <v>0</v>
      </c>
      <c r="J49" s="16">
        <f>ROUND(F49*G49,2)</f>
        <v>0</v>
      </c>
      <c r="K49" s="25" t="s">
        <v>6</v>
      </c>
      <c r="L49" s="16">
        <f>IF(K49="5",I49,0)</f>
        <v>0</v>
      </c>
      <c r="W49" s="16">
        <f>IF(AA49=0,J49,0)</f>
        <v>0</v>
      </c>
      <c r="X49" s="16">
        <f>IF(AA49=15,J49,0)</f>
        <v>0</v>
      </c>
      <c r="Y49" s="16">
        <f>IF(AA49=21,J49,0)</f>
        <v>0</v>
      </c>
      <c r="AA49" s="29">
        <v>21</v>
      </c>
      <c r="AB49" s="29">
        <f>G49*0.854901960784314</f>
        <v>0</v>
      </c>
      <c r="AC49" s="29">
        <f>G49*(1-0.854901960784314)</f>
        <v>0</v>
      </c>
      <c r="AJ49" s="29">
        <f>F49*AB49</f>
        <v>0</v>
      </c>
      <c r="AK49" s="29">
        <f>F49*AC49</f>
        <v>0</v>
      </c>
      <c r="AL49" s="30" t="s">
        <v>267</v>
      </c>
      <c r="AM49" s="30" t="s">
        <v>281</v>
      </c>
      <c r="AN49" s="24" t="s">
        <v>285</v>
      </c>
    </row>
    <row r="50" spans="1:40" ht="12.75">
      <c r="A50" s="4" t="s">
        <v>32</v>
      </c>
      <c r="B50" s="4"/>
      <c r="C50" s="4" t="s">
        <v>94</v>
      </c>
      <c r="D50" s="4" t="s">
        <v>177</v>
      </c>
      <c r="E50" s="4" t="s">
        <v>227</v>
      </c>
      <c r="F50" s="16">
        <v>134.01</v>
      </c>
      <c r="G50" s="16">
        <v>0</v>
      </c>
      <c r="H50" s="16">
        <f>ROUND(F50*AB50,2)</f>
        <v>0</v>
      </c>
      <c r="I50" s="16">
        <f>J50-H50</f>
        <v>0</v>
      </c>
      <c r="J50" s="16">
        <f>ROUND(F50*G50,2)</f>
        <v>0</v>
      </c>
      <c r="K50" s="25" t="s">
        <v>6</v>
      </c>
      <c r="L50" s="16">
        <f>IF(K50="5",I50,0)</f>
        <v>0</v>
      </c>
      <c r="W50" s="16">
        <f>IF(AA50=0,J50,0)</f>
        <v>0</v>
      </c>
      <c r="X50" s="16">
        <f>IF(AA50=15,J50,0)</f>
        <v>0</v>
      </c>
      <c r="Y50" s="16">
        <f>IF(AA50=21,J50,0)</f>
        <v>0</v>
      </c>
      <c r="AA50" s="29">
        <v>21</v>
      </c>
      <c r="AB50" s="29">
        <f>G50*0.853420965530285</f>
        <v>0</v>
      </c>
      <c r="AC50" s="29">
        <f>G50*(1-0.853420965530285)</f>
        <v>0</v>
      </c>
      <c r="AJ50" s="29">
        <f>F50*AB50</f>
        <v>0</v>
      </c>
      <c r="AK50" s="29">
        <f>F50*AC50</f>
        <v>0</v>
      </c>
      <c r="AL50" s="30" t="s">
        <v>267</v>
      </c>
      <c r="AM50" s="30" t="s">
        <v>281</v>
      </c>
      <c r="AN50" s="24" t="s">
        <v>285</v>
      </c>
    </row>
    <row r="51" spans="1:40" ht="12.75">
      <c r="A51" s="4" t="s">
        <v>33</v>
      </c>
      <c r="B51" s="4"/>
      <c r="C51" s="4" t="s">
        <v>95</v>
      </c>
      <c r="D51" s="4" t="s">
        <v>178</v>
      </c>
      <c r="E51" s="4" t="s">
        <v>227</v>
      </c>
      <c r="F51" s="16">
        <v>64.01</v>
      </c>
      <c r="G51" s="16">
        <v>0</v>
      </c>
      <c r="H51" s="16">
        <f>ROUND(F51*AB51,2)</f>
        <v>0</v>
      </c>
      <c r="I51" s="16">
        <f>J51-H51</f>
        <v>0</v>
      </c>
      <c r="J51" s="16">
        <f>ROUND(F51*G51,2)</f>
        <v>0</v>
      </c>
      <c r="K51" s="25" t="s">
        <v>6</v>
      </c>
      <c r="L51" s="16">
        <f>IF(K51="5",I51,0)</f>
        <v>0</v>
      </c>
      <c r="W51" s="16">
        <f>IF(AA51=0,J51,0)</f>
        <v>0</v>
      </c>
      <c r="X51" s="16">
        <f>IF(AA51=15,J51,0)</f>
        <v>0</v>
      </c>
      <c r="Y51" s="16">
        <f>IF(AA51=21,J51,0)</f>
        <v>0</v>
      </c>
      <c r="AA51" s="29">
        <v>21</v>
      </c>
      <c r="AB51" s="29">
        <f>G51*0.798116710875332</f>
        <v>0</v>
      </c>
      <c r="AC51" s="29">
        <f>G51*(1-0.798116710875332)</f>
        <v>0</v>
      </c>
      <c r="AJ51" s="29">
        <f>F51*AB51</f>
        <v>0</v>
      </c>
      <c r="AK51" s="29">
        <f>F51*AC51</f>
        <v>0</v>
      </c>
      <c r="AL51" s="30" t="s">
        <v>267</v>
      </c>
      <c r="AM51" s="30" t="s">
        <v>281</v>
      </c>
      <c r="AN51" s="24" t="s">
        <v>285</v>
      </c>
    </row>
    <row r="52" spans="1:34" ht="12.75">
      <c r="A52" s="5"/>
      <c r="B52" s="13"/>
      <c r="C52" s="13" t="s">
        <v>62</v>
      </c>
      <c r="D52" s="101" t="s">
        <v>179</v>
      </c>
      <c r="E52" s="102"/>
      <c r="F52" s="102"/>
      <c r="G52" s="102"/>
      <c r="H52" s="32">
        <f>SUM(H53:H56)</f>
        <v>0</v>
      </c>
      <c r="I52" s="32">
        <f>SUM(I53:I56)</f>
        <v>0</v>
      </c>
      <c r="J52" s="32">
        <f>H52+I52</f>
        <v>0</v>
      </c>
      <c r="M52" s="32">
        <f>IF(N52="PR",J52,SUM(L53:L56))</f>
        <v>0</v>
      </c>
      <c r="N52" s="24" t="s">
        <v>246</v>
      </c>
      <c r="O52" s="32">
        <f>IF(N52="HS",H52,0)</f>
        <v>0</v>
      </c>
      <c r="P52" s="32">
        <f>IF(N52="HS",I52-M52,0)</f>
        <v>0</v>
      </c>
      <c r="Q52" s="32">
        <f>IF(N52="PS",H52,0)</f>
        <v>0</v>
      </c>
      <c r="R52" s="32">
        <f>IF(N52="PS",I52-M52,0)</f>
        <v>0</v>
      </c>
      <c r="S52" s="32">
        <f>IF(N52="MP",H52,0)</f>
        <v>0</v>
      </c>
      <c r="T52" s="32">
        <f>IF(N52="MP",I52-M52,0)</f>
        <v>0</v>
      </c>
      <c r="U52" s="32">
        <f>IF(N52="OM",H52,0)</f>
        <v>0</v>
      </c>
      <c r="V52" s="24"/>
      <c r="AF52" s="32">
        <f>SUM(W53:W56)</f>
        <v>0</v>
      </c>
      <c r="AG52" s="32">
        <f>SUM(X53:X56)</f>
        <v>0</v>
      </c>
      <c r="AH52" s="32">
        <f>SUM(Y53:Y56)</f>
        <v>0</v>
      </c>
    </row>
    <row r="53" spans="1:40" ht="12.75">
      <c r="A53" s="4" t="s">
        <v>34</v>
      </c>
      <c r="B53" s="4"/>
      <c r="C53" s="4" t="s">
        <v>96</v>
      </c>
      <c r="D53" s="4" t="s">
        <v>180</v>
      </c>
      <c r="E53" s="4" t="s">
        <v>227</v>
      </c>
      <c r="F53" s="16">
        <v>691</v>
      </c>
      <c r="G53" s="16">
        <v>0</v>
      </c>
      <c r="H53" s="16">
        <f>ROUND(F53*AB53,2)</f>
        <v>0</v>
      </c>
      <c r="I53" s="16">
        <f>J53-H53</f>
        <v>0</v>
      </c>
      <c r="J53" s="16">
        <f>ROUND(F53*G53,2)</f>
        <v>0</v>
      </c>
      <c r="K53" s="25" t="s">
        <v>6</v>
      </c>
      <c r="L53" s="16">
        <f>IF(K53="5",I53,0)</f>
        <v>0</v>
      </c>
      <c r="W53" s="16">
        <f>IF(AA53=0,J53,0)</f>
        <v>0</v>
      </c>
      <c r="X53" s="16">
        <f>IF(AA53=15,J53,0)</f>
        <v>0</v>
      </c>
      <c r="Y53" s="16">
        <f>IF(AA53=21,J53,0)</f>
        <v>0</v>
      </c>
      <c r="AA53" s="29">
        <v>21</v>
      </c>
      <c r="AB53" s="29">
        <f>G53*0.871816070233455</f>
        <v>0</v>
      </c>
      <c r="AC53" s="29">
        <f>G53*(1-0.871816070233455)</f>
        <v>0</v>
      </c>
      <c r="AJ53" s="29">
        <f>F53*AB53</f>
        <v>0</v>
      </c>
      <c r="AK53" s="29">
        <f>F53*AC53</f>
        <v>0</v>
      </c>
      <c r="AL53" s="30" t="s">
        <v>268</v>
      </c>
      <c r="AM53" s="30" t="s">
        <v>281</v>
      </c>
      <c r="AN53" s="24" t="s">
        <v>285</v>
      </c>
    </row>
    <row r="54" spans="1:40" ht="12.75">
      <c r="A54" s="4" t="s">
        <v>35</v>
      </c>
      <c r="B54" s="4"/>
      <c r="C54" s="4" t="s">
        <v>97</v>
      </c>
      <c r="D54" s="4" t="s">
        <v>181</v>
      </c>
      <c r="E54" s="4" t="s">
        <v>227</v>
      </c>
      <c r="F54" s="16">
        <v>691</v>
      </c>
      <c r="G54" s="16">
        <v>0</v>
      </c>
      <c r="H54" s="16">
        <f>ROUND(F54*AB54,2)</f>
        <v>0</v>
      </c>
      <c r="I54" s="16">
        <f>J54-H54</f>
        <v>0</v>
      </c>
      <c r="J54" s="16">
        <f>ROUND(F54*G54,2)</f>
        <v>0</v>
      </c>
      <c r="K54" s="25" t="s">
        <v>6</v>
      </c>
      <c r="L54" s="16">
        <f>IF(K54="5",I54,0)</f>
        <v>0</v>
      </c>
      <c r="W54" s="16">
        <f>IF(AA54=0,J54,0)</f>
        <v>0</v>
      </c>
      <c r="X54" s="16">
        <f>IF(AA54=15,J54,0)</f>
        <v>0</v>
      </c>
      <c r="Y54" s="16">
        <f>IF(AA54=21,J54,0)</f>
        <v>0</v>
      </c>
      <c r="AA54" s="29">
        <v>21</v>
      </c>
      <c r="AB54" s="29">
        <f>G54*0.872709262010896</f>
        <v>0</v>
      </c>
      <c r="AC54" s="29">
        <f>G54*(1-0.872709262010896)</f>
        <v>0</v>
      </c>
      <c r="AJ54" s="29">
        <f>F54*AB54</f>
        <v>0</v>
      </c>
      <c r="AK54" s="29">
        <f>F54*AC54</f>
        <v>0</v>
      </c>
      <c r="AL54" s="30" t="s">
        <v>268</v>
      </c>
      <c r="AM54" s="30" t="s">
        <v>281</v>
      </c>
      <c r="AN54" s="24" t="s">
        <v>285</v>
      </c>
    </row>
    <row r="55" spans="1:40" ht="12.75">
      <c r="A55" s="4" t="s">
        <v>36</v>
      </c>
      <c r="B55" s="4"/>
      <c r="C55" s="4" t="s">
        <v>98</v>
      </c>
      <c r="D55" s="4" t="s">
        <v>182</v>
      </c>
      <c r="E55" s="4" t="s">
        <v>227</v>
      </c>
      <c r="F55" s="16">
        <v>691</v>
      </c>
      <c r="G55" s="16">
        <v>0</v>
      </c>
      <c r="H55" s="16">
        <f>ROUND(F55*AB55,2)</f>
        <v>0</v>
      </c>
      <c r="I55" s="16">
        <f>J55-H55</f>
        <v>0</v>
      </c>
      <c r="J55" s="16">
        <f>ROUND(F55*G55,2)</f>
        <v>0</v>
      </c>
      <c r="K55" s="25" t="s">
        <v>6</v>
      </c>
      <c r="L55" s="16">
        <f>IF(K55="5",I55,0)</f>
        <v>0</v>
      </c>
      <c r="W55" s="16">
        <f>IF(AA55=0,J55,0)</f>
        <v>0</v>
      </c>
      <c r="X55" s="16">
        <f>IF(AA55=15,J55,0)</f>
        <v>0</v>
      </c>
      <c r="Y55" s="16">
        <f>IF(AA55=21,J55,0)</f>
        <v>0</v>
      </c>
      <c r="AA55" s="29">
        <v>21</v>
      </c>
      <c r="AB55" s="29">
        <f>G55*0.941176470588235</f>
        <v>0</v>
      </c>
      <c r="AC55" s="29">
        <f>G55*(1-0.941176470588235)</f>
        <v>0</v>
      </c>
      <c r="AJ55" s="29">
        <f>F55*AB55</f>
        <v>0</v>
      </c>
      <c r="AK55" s="29">
        <f>F55*AC55</f>
        <v>0</v>
      </c>
      <c r="AL55" s="30" t="s">
        <v>268</v>
      </c>
      <c r="AM55" s="30" t="s">
        <v>281</v>
      </c>
      <c r="AN55" s="24" t="s">
        <v>285</v>
      </c>
    </row>
    <row r="56" spans="1:40" ht="12.75">
      <c r="A56" s="4" t="s">
        <v>37</v>
      </c>
      <c r="B56" s="4"/>
      <c r="C56" s="4" t="s">
        <v>99</v>
      </c>
      <c r="D56" s="4" t="s">
        <v>183</v>
      </c>
      <c r="E56" s="4" t="s">
        <v>229</v>
      </c>
      <c r="F56" s="16">
        <v>86.96</v>
      </c>
      <c r="G56" s="16">
        <v>0</v>
      </c>
      <c r="H56" s="16">
        <f>ROUND(F56*AB56,2)</f>
        <v>0</v>
      </c>
      <c r="I56" s="16">
        <f>J56-H56</f>
        <v>0</v>
      </c>
      <c r="J56" s="16">
        <f>ROUND(F56*G56,2)</f>
        <v>0</v>
      </c>
      <c r="K56" s="25" t="s">
        <v>6</v>
      </c>
      <c r="L56" s="16">
        <f>IF(K56="5",I56,0)</f>
        <v>0</v>
      </c>
      <c r="W56" s="16">
        <f>IF(AA56=0,J56,0)</f>
        <v>0</v>
      </c>
      <c r="X56" s="16">
        <f>IF(AA56=15,J56,0)</f>
        <v>0</v>
      </c>
      <c r="Y56" s="16">
        <f>IF(AA56=21,J56,0)</f>
        <v>0</v>
      </c>
      <c r="AA56" s="29">
        <v>21</v>
      </c>
      <c r="AB56" s="29">
        <f>G56*0.918818401937046</f>
        <v>0</v>
      </c>
      <c r="AC56" s="29">
        <f>G56*(1-0.918818401937046)</f>
        <v>0</v>
      </c>
      <c r="AJ56" s="29">
        <f>F56*AB56</f>
        <v>0</v>
      </c>
      <c r="AK56" s="29">
        <f>F56*AC56</f>
        <v>0</v>
      </c>
      <c r="AL56" s="30" t="s">
        <v>268</v>
      </c>
      <c r="AM56" s="30" t="s">
        <v>281</v>
      </c>
      <c r="AN56" s="24" t="s">
        <v>285</v>
      </c>
    </row>
    <row r="57" spans="1:34" ht="12.75">
      <c r="A57" s="5"/>
      <c r="B57" s="13"/>
      <c r="C57" s="13" t="s">
        <v>100</v>
      </c>
      <c r="D57" s="101" t="s">
        <v>184</v>
      </c>
      <c r="E57" s="102"/>
      <c r="F57" s="102"/>
      <c r="G57" s="102"/>
      <c r="H57" s="32">
        <f>SUM(H58:H58)</f>
        <v>0</v>
      </c>
      <c r="I57" s="32">
        <f>SUM(I58:I58)</f>
        <v>0</v>
      </c>
      <c r="J57" s="32">
        <f>H57+I57</f>
        <v>0</v>
      </c>
      <c r="M57" s="32">
        <f>IF(N57="PR",J57,SUM(L58:L58))</f>
        <v>0</v>
      </c>
      <c r="N57" s="24" t="s">
        <v>246</v>
      </c>
      <c r="O57" s="32">
        <f>IF(N57="HS",H57,0)</f>
        <v>0</v>
      </c>
      <c r="P57" s="32">
        <f>IF(N57="HS",I57-M57,0)</f>
        <v>0</v>
      </c>
      <c r="Q57" s="32">
        <f>IF(N57="PS",H57,0)</f>
        <v>0</v>
      </c>
      <c r="R57" s="32">
        <f>IF(N57="PS",I57-M57,0)</f>
        <v>0</v>
      </c>
      <c r="S57" s="32">
        <f>IF(N57="MP",H57,0)</f>
        <v>0</v>
      </c>
      <c r="T57" s="32">
        <f>IF(N57="MP",I57-M57,0)</f>
        <v>0</v>
      </c>
      <c r="U57" s="32">
        <f>IF(N57="OM",H57,0)</f>
        <v>0</v>
      </c>
      <c r="V57" s="24"/>
      <c r="AF57" s="32">
        <f>SUM(W58:W58)</f>
        <v>0</v>
      </c>
      <c r="AG57" s="32">
        <f>SUM(X58:X58)</f>
        <v>0</v>
      </c>
      <c r="AH57" s="32">
        <f>SUM(Y58:Y58)</f>
        <v>0</v>
      </c>
    </row>
    <row r="58" spans="1:40" ht="12.75">
      <c r="A58" s="4" t="s">
        <v>38</v>
      </c>
      <c r="B58" s="4"/>
      <c r="C58" s="4" t="s">
        <v>101</v>
      </c>
      <c r="D58" s="4" t="s">
        <v>185</v>
      </c>
      <c r="E58" s="4" t="s">
        <v>230</v>
      </c>
      <c r="F58" s="16">
        <v>7</v>
      </c>
      <c r="G58" s="16">
        <v>0</v>
      </c>
      <c r="H58" s="16">
        <f>ROUND(F58*AB58,2)</f>
        <v>0</v>
      </c>
      <c r="I58" s="16">
        <f>J58-H58</f>
        <v>0</v>
      </c>
      <c r="J58" s="16">
        <f>ROUND(F58*G58,2)</f>
        <v>0</v>
      </c>
      <c r="K58" s="25" t="s">
        <v>6</v>
      </c>
      <c r="L58" s="16">
        <f>IF(K58="5",I58,0)</f>
        <v>0</v>
      </c>
      <c r="W58" s="16">
        <f>IF(AA58=0,J58,0)</f>
        <v>0</v>
      </c>
      <c r="X58" s="16">
        <f>IF(AA58=15,J58,0)</f>
        <v>0</v>
      </c>
      <c r="Y58" s="16">
        <f>IF(AA58=21,J58,0)</f>
        <v>0</v>
      </c>
      <c r="AA58" s="29">
        <v>21</v>
      </c>
      <c r="AB58" s="29">
        <f>G58*0.583472222222222</f>
        <v>0</v>
      </c>
      <c r="AC58" s="29">
        <f>G58*(1-0.583472222222222)</f>
        <v>0</v>
      </c>
      <c r="AJ58" s="29">
        <f>F58*AB58</f>
        <v>0</v>
      </c>
      <c r="AK58" s="29">
        <f>F58*AC58</f>
        <v>0</v>
      </c>
      <c r="AL58" s="30" t="s">
        <v>269</v>
      </c>
      <c r="AM58" s="30" t="s">
        <v>282</v>
      </c>
      <c r="AN58" s="24" t="s">
        <v>285</v>
      </c>
    </row>
    <row r="59" spans="1:34" ht="12.75">
      <c r="A59" s="5"/>
      <c r="B59" s="13"/>
      <c r="C59" s="13" t="s">
        <v>102</v>
      </c>
      <c r="D59" s="101" t="s">
        <v>186</v>
      </c>
      <c r="E59" s="102"/>
      <c r="F59" s="102"/>
      <c r="G59" s="102"/>
      <c r="H59" s="32">
        <f>SUM(H60:H64)</f>
        <v>0</v>
      </c>
      <c r="I59" s="32">
        <f>SUM(I60:I64)</f>
        <v>0</v>
      </c>
      <c r="J59" s="32">
        <f>H59+I59</f>
        <v>0</v>
      </c>
      <c r="M59" s="32">
        <f>IF(N59="PR",J59,SUM(L60:L64))</f>
        <v>0</v>
      </c>
      <c r="N59" s="24" t="s">
        <v>246</v>
      </c>
      <c r="O59" s="32">
        <f>IF(N59="HS",H59,0)</f>
        <v>0</v>
      </c>
      <c r="P59" s="32">
        <f>IF(N59="HS",I59-M59,0)</f>
        <v>0</v>
      </c>
      <c r="Q59" s="32">
        <f>IF(N59="PS",H59,0)</f>
        <v>0</v>
      </c>
      <c r="R59" s="32">
        <f>IF(N59="PS",I59-M59,0)</f>
        <v>0</v>
      </c>
      <c r="S59" s="32">
        <f>IF(N59="MP",H59,0)</f>
        <v>0</v>
      </c>
      <c r="T59" s="32">
        <f>IF(N59="MP",I59-M59,0)</f>
        <v>0</v>
      </c>
      <c r="U59" s="32">
        <f>IF(N59="OM",H59,0)</f>
        <v>0</v>
      </c>
      <c r="V59" s="24"/>
      <c r="AF59" s="32">
        <f>SUM(W60:W64)</f>
        <v>0</v>
      </c>
      <c r="AG59" s="32">
        <f>SUM(X60:X64)</f>
        <v>0</v>
      </c>
      <c r="AH59" s="32">
        <f>SUM(Y60:Y64)</f>
        <v>0</v>
      </c>
    </row>
    <row r="60" spans="1:40" ht="12.75">
      <c r="A60" s="4" t="s">
        <v>39</v>
      </c>
      <c r="B60" s="4"/>
      <c r="C60" s="4" t="s">
        <v>103</v>
      </c>
      <c r="D60" s="4" t="s">
        <v>187</v>
      </c>
      <c r="E60" s="4" t="s">
        <v>226</v>
      </c>
      <c r="F60" s="16">
        <v>257</v>
      </c>
      <c r="G60" s="16">
        <v>0</v>
      </c>
      <c r="H60" s="16">
        <f>ROUND(F60*AB60,2)</f>
        <v>0</v>
      </c>
      <c r="I60" s="16">
        <f>J60-H60</f>
        <v>0</v>
      </c>
      <c r="J60" s="16">
        <f>ROUND(F60*G60,2)</f>
        <v>0</v>
      </c>
      <c r="K60" s="25" t="s">
        <v>6</v>
      </c>
      <c r="L60" s="16">
        <f>IF(K60="5",I60,0)</f>
        <v>0</v>
      </c>
      <c r="W60" s="16">
        <f>IF(AA60=0,J60,0)</f>
        <v>0</v>
      </c>
      <c r="X60" s="16">
        <f>IF(AA60=15,J60,0)</f>
        <v>0</v>
      </c>
      <c r="Y60" s="16">
        <f>IF(AA60=21,J60,0)</f>
        <v>0</v>
      </c>
      <c r="AA60" s="29">
        <v>21</v>
      </c>
      <c r="AB60" s="29">
        <f>G60*0.655449735449735</f>
        <v>0</v>
      </c>
      <c r="AC60" s="29">
        <f>G60*(1-0.655449735449735)</f>
        <v>0</v>
      </c>
      <c r="AJ60" s="29">
        <f>F60*AB60</f>
        <v>0</v>
      </c>
      <c r="AK60" s="29">
        <f>F60*AC60</f>
        <v>0</v>
      </c>
      <c r="AL60" s="30" t="s">
        <v>270</v>
      </c>
      <c r="AM60" s="30" t="s">
        <v>283</v>
      </c>
      <c r="AN60" s="24" t="s">
        <v>285</v>
      </c>
    </row>
    <row r="61" spans="1:40" ht="12.75">
      <c r="A61" s="4" t="s">
        <v>40</v>
      </c>
      <c r="B61" s="4"/>
      <c r="C61" s="4" t="s">
        <v>104</v>
      </c>
      <c r="D61" s="4" t="s">
        <v>188</v>
      </c>
      <c r="E61" s="4" t="s">
        <v>230</v>
      </c>
      <c r="F61" s="16">
        <v>2</v>
      </c>
      <c r="G61" s="16">
        <v>0</v>
      </c>
      <c r="H61" s="16">
        <f>ROUND(F61*AB61,2)</f>
        <v>0</v>
      </c>
      <c r="I61" s="16">
        <f>J61-H61</f>
        <v>0</v>
      </c>
      <c r="J61" s="16">
        <f>ROUND(F61*G61,2)</f>
        <v>0</v>
      </c>
      <c r="K61" s="25" t="s">
        <v>6</v>
      </c>
      <c r="L61" s="16">
        <f>IF(K61="5",I61,0)</f>
        <v>0</v>
      </c>
      <c r="W61" s="16">
        <f>IF(AA61=0,J61,0)</f>
        <v>0</v>
      </c>
      <c r="X61" s="16">
        <f>IF(AA61=15,J61,0)</f>
        <v>0</v>
      </c>
      <c r="Y61" s="16">
        <f>IF(AA61=21,J61,0)</f>
        <v>0</v>
      </c>
      <c r="AA61" s="29">
        <v>21</v>
      </c>
      <c r="AB61" s="29">
        <f>G61*0.472762364294331</f>
        <v>0</v>
      </c>
      <c r="AC61" s="29">
        <f>G61*(1-0.472762364294331)</f>
        <v>0</v>
      </c>
      <c r="AJ61" s="29">
        <f>F61*AB61</f>
        <v>0</v>
      </c>
      <c r="AK61" s="29">
        <f>F61*AC61</f>
        <v>0</v>
      </c>
      <c r="AL61" s="30" t="s">
        <v>270</v>
      </c>
      <c r="AM61" s="30" t="s">
        <v>283</v>
      </c>
      <c r="AN61" s="24" t="s">
        <v>285</v>
      </c>
    </row>
    <row r="62" spans="1:40" ht="12.75">
      <c r="A62" s="6" t="s">
        <v>41</v>
      </c>
      <c r="B62" s="6"/>
      <c r="C62" s="6" t="s">
        <v>105</v>
      </c>
      <c r="D62" s="6" t="s">
        <v>189</v>
      </c>
      <c r="E62" s="6" t="s">
        <v>230</v>
      </c>
      <c r="F62" s="17">
        <v>2</v>
      </c>
      <c r="G62" s="17">
        <v>0</v>
      </c>
      <c r="H62" s="17">
        <f>ROUND(F62*AB62,2)</f>
        <v>0</v>
      </c>
      <c r="I62" s="17">
        <f>J62-H62</f>
        <v>0</v>
      </c>
      <c r="J62" s="17">
        <f>ROUND(F62*G62,2)</f>
        <v>0</v>
      </c>
      <c r="K62" s="26" t="s">
        <v>68</v>
      </c>
      <c r="L62" s="17">
        <f>IF(K62="5",I62,0)</f>
        <v>0</v>
      </c>
      <c r="W62" s="17">
        <f>IF(AA62=0,J62,0)</f>
        <v>0</v>
      </c>
      <c r="X62" s="17">
        <f>IF(AA62=15,J62,0)</f>
        <v>0</v>
      </c>
      <c r="Y62" s="17">
        <f>IF(AA62=21,J62,0)</f>
        <v>0</v>
      </c>
      <c r="AA62" s="29">
        <v>21</v>
      </c>
      <c r="AB62" s="29">
        <f>G62*1</f>
        <v>0</v>
      </c>
      <c r="AC62" s="29">
        <f>G62*(1-1)</f>
        <v>0</v>
      </c>
      <c r="AJ62" s="29">
        <f>F62*AB62</f>
        <v>0</v>
      </c>
      <c r="AK62" s="29">
        <f>F62*AC62</f>
        <v>0</v>
      </c>
      <c r="AL62" s="30" t="s">
        <v>270</v>
      </c>
      <c r="AM62" s="30" t="s">
        <v>283</v>
      </c>
      <c r="AN62" s="24" t="s">
        <v>285</v>
      </c>
    </row>
    <row r="63" spans="1:40" ht="12.75">
      <c r="A63" s="4" t="s">
        <v>42</v>
      </c>
      <c r="B63" s="4"/>
      <c r="C63" s="4" t="s">
        <v>106</v>
      </c>
      <c r="D63" s="4" t="s">
        <v>190</v>
      </c>
      <c r="E63" s="4" t="s">
        <v>230</v>
      </c>
      <c r="F63" s="16">
        <v>2</v>
      </c>
      <c r="G63" s="16">
        <v>0</v>
      </c>
      <c r="H63" s="16">
        <f>ROUND(F63*AB63,2)</f>
        <v>0</v>
      </c>
      <c r="I63" s="16">
        <f>J63-H63</f>
        <v>0</v>
      </c>
      <c r="J63" s="16">
        <f>ROUND(F63*G63,2)</f>
        <v>0</v>
      </c>
      <c r="K63" s="25" t="s">
        <v>6</v>
      </c>
      <c r="L63" s="16">
        <f>IF(K63="5",I63,0)</f>
        <v>0</v>
      </c>
      <c r="W63" s="16">
        <f>IF(AA63=0,J63,0)</f>
        <v>0</v>
      </c>
      <c r="X63" s="16">
        <f>IF(AA63=15,J63,0)</f>
        <v>0</v>
      </c>
      <c r="Y63" s="16">
        <f>IF(AA63=21,J63,0)</f>
        <v>0</v>
      </c>
      <c r="AA63" s="29">
        <v>21</v>
      </c>
      <c r="AB63" s="29">
        <f>G63*0</f>
        <v>0</v>
      </c>
      <c r="AC63" s="29">
        <f>G63*(1-0)</f>
        <v>0</v>
      </c>
      <c r="AJ63" s="29">
        <f>F63*AB63</f>
        <v>0</v>
      </c>
      <c r="AK63" s="29">
        <f>F63*AC63</f>
        <v>0</v>
      </c>
      <c r="AL63" s="30" t="s">
        <v>270</v>
      </c>
      <c r="AM63" s="30" t="s">
        <v>283</v>
      </c>
      <c r="AN63" s="24" t="s">
        <v>285</v>
      </c>
    </row>
    <row r="64" spans="1:40" ht="12.75">
      <c r="A64" s="4" t="s">
        <v>43</v>
      </c>
      <c r="B64" s="4"/>
      <c r="C64" s="4" t="s">
        <v>107</v>
      </c>
      <c r="D64" s="4" t="s">
        <v>191</v>
      </c>
      <c r="E64" s="4" t="s">
        <v>226</v>
      </c>
      <c r="F64" s="16">
        <v>257</v>
      </c>
      <c r="G64" s="16">
        <v>0</v>
      </c>
      <c r="H64" s="16">
        <f>ROUND(F64*AB64,2)</f>
        <v>0</v>
      </c>
      <c r="I64" s="16">
        <f>J64-H64</f>
        <v>0</v>
      </c>
      <c r="J64" s="16">
        <f>ROUND(F64*G64,2)</f>
        <v>0</v>
      </c>
      <c r="K64" s="25" t="s">
        <v>6</v>
      </c>
      <c r="L64" s="16">
        <f>IF(K64="5",I64,0)</f>
        <v>0</v>
      </c>
      <c r="W64" s="16">
        <f>IF(AA64=0,J64,0)</f>
        <v>0</v>
      </c>
      <c r="X64" s="16">
        <f>IF(AA64=15,J64,0)</f>
        <v>0</v>
      </c>
      <c r="Y64" s="16">
        <f>IF(AA64=21,J64,0)</f>
        <v>0</v>
      </c>
      <c r="AA64" s="29">
        <v>21</v>
      </c>
      <c r="AB64" s="29">
        <f>G64*0.608354889772596</f>
        <v>0</v>
      </c>
      <c r="AC64" s="29">
        <f>G64*(1-0.608354889772596)</f>
        <v>0</v>
      </c>
      <c r="AJ64" s="29">
        <f>F64*AB64</f>
        <v>0</v>
      </c>
      <c r="AK64" s="29">
        <f>F64*AC64</f>
        <v>0</v>
      </c>
      <c r="AL64" s="30" t="s">
        <v>270</v>
      </c>
      <c r="AM64" s="30" t="s">
        <v>283</v>
      </c>
      <c r="AN64" s="24" t="s">
        <v>285</v>
      </c>
    </row>
    <row r="65" spans="1:34" ht="12.75">
      <c r="A65" s="5"/>
      <c r="B65" s="13"/>
      <c r="C65" s="13" t="s">
        <v>108</v>
      </c>
      <c r="D65" s="101" t="s">
        <v>192</v>
      </c>
      <c r="E65" s="102"/>
      <c r="F65" s="102"/>
      <c r="G65" s="102"/>
      <c r="H65" s="32">
        <f>SUM(H66:H66)</f>
        <v>0</v>
      </c>
      <c r="I65" s="32">
        <f>SUM(I66:I66)</f>
        <v>0</v>
      </c>
      <c r="J65" s="32">
        <f>H65+I65</f>
        <v>0</v>
      </c>
      <c r="M65" s="32">
        <f>IF(N65="PR",J65,SUM(L66:L66))</f>
        <v>0</v>
      </c>
      <c r="N65" s="24" t="s">
        <v>246</v>
      </c>
      <c r="O65" s="32">
        <f>IF(N65="HS",H65,0)</f>
        <v>0</v>
      </c>
      <c r="P65" s="32">
        <f>IF(N65="HS",I65-M65,0)</f>
        <v>0</v>
      </c>
      <c r="Q65" s="32">
        <f>IF(N65="PS",H65,0)</f>
        <v>0</v>
      </c>
      <c r="R65" s="32">
        <f>IF(N65="PS",I65-M65,0)</f>
        <v>0</v>
      </c>
      <c r="S65" s="32">
        <f>IF(N65="MP",H65,0)</f>
        <v>0</v>
      </c>
      <c r="T65" s="32">
        <f>IF(N65="MP",I65-M65,0)</f>
        <v>0</v>
      </c>
      <c r="U65" s="32">
        <f>IF(N65="OM",H65,0)</f>
        <v>0</v>
      </c>
      <c r="V65" s="24"/>
      <c r="AF65" s="32">
        <f>SUM(W66:W66)</f>
        <v>0</v>
      </c>
      <c r="AG65" s="32">
        <f>SUM(X66:X66)</f>
        <v>0</v>
      </c>
      <c r="AH65" s="32">
        <f>SUM(Y66:Y66)</f>
        <v>0</v>
      </c>
    </row>
    <row r="66" spans="1:40" ht="12.75">
      <c r="A66" s="4" t="s">
        <v>44</v>
      </c>
      <c r="B66" s="4"/>
      <c r="C66" s="4" t="s">
        <v>109</v>
      </c>
      <c r="D66" s="4" t="s">
        <v>193</v>
      </c>
      <c r="E66" s="4" t="s">
        <v>227</v>
      </c>
      <c r="F66" s="16">
        <v>250</v>
      </c>
      <c r="G66" s="16">
        <v>0</v>
      </c>
      <c r="H66" s="16">
        <f>ROUND(F66*AB66,2)</f>
        <v>0</v>
      </c>
      <c r="I66" s="16">
        <f>J66-H66</f>
        <v>0</v>
      </c>
      <c r="J66" s="16">
        <f>ROUND(F66*G66,2)</f>
        <v>0</v>
      </c>
      <c r="K66" s="25" t="s">
        <v>6</v>
      </c>
      <c r="L66" s="16">
        <f>IF(K66="5",I66,0)</f>
        <v>0</v>
      </c>
      <c r="W66" s="16">
        <f>IF(AA66=0,J66,0)</f>
        <v>0</v>
      </c>
      <c r="X66" s="16">
        <f>IF(AA66=15,J66,0)</f>
        <v>0</v>
      </c>
      <c r="Y66" s="16">
        <f>IF(AA66=21,J66,0)</f>
        <v>0</v>
      </c>
      <c r="AA66" s="29">
        <v>21</v>
      </c>
      <c r="AB66" s="29">
        <f>G66*0</f>
        <v>0</v>
      </c>
      <c r="AC66" s="29">
        <f>G66*(1-0)</f>
        <v>0</v>
      </c>
      <c r="AJ66" s="29">
        <f>F66*AB66</f>
        <v>0</v>
      </c>
      <c r="AK66" s="29">
        <f>F66*AC66</f>
        <v>0</v>
      </c>
      <c r="AL66" s="30" t="s">
        <v>271</v>
      </c>
      <c r="AM66" s="30" t="s">
        <v>283</v>
      </c>
      <c r="AN66" s="24" t="s">
        <v>285</v>
      </c>
    </row>
    <row r="67" spans="1:34" ht="12.75">
      <c r="A67" s="5"/>
      <c r="B67" s="13"/>
      <c r="C67" s="13" t="s">
        <v>110</v>
      </c>
      <c r="D67" s="101" t="s">
        <v>194</v>
      </c>
      <c r="E67" s="102"/>
      <c r="F67" s="102"/>
      <c r="G67" s="102"/>
      <c r="H67" s="32">
        <f>SUM(H68:H68)</f>
        <v>0</v>
      </c>
      <c r="I67" s="32">
        <f>SUM(I68:I68)</f>
        <v>0</v>
      </c>
      <c r="J67" s="32">
        <f>H67+I67</f>
        <v>0</v>
      </c>
      <c r="M67" s="32">
        <f>IF(N67="PR",J67,SUM(L68:L68))</f>
        <v>0</v>
      </c>
      <c r="N67" s="24" t="s">
        <v>246</v>
      </c>
      <c r="O67" s="32">
        <f>IF(N67="HS",H67,0)</f>
        <v>0</v>
      </c>
      <c r="P67" s="32">
        <f>IF(N67="HS",I67-M67,0)</f>
        <v>0</v>
      </c>
      <c r="Q67" s="32">
        <f>IF(N67="PS",H67,0)</f>
        <v>0</v>
      </c>
      <c r="R67" s="32">
        <f>IF(N67="PS",I67-M67,0)</f>
        <v>0</v>
      </c>
      <c r="S67" s="32">
        <f>IF(N67="MP",H67,0)</f>
        <v>0</v>
      </c>
      <c r="T67" s="32">
        <f>IF(N67="MP",I67-M67,0)</f>
        <v>0</v>
      </c>
      <c r="U67" s="32">
        <f>IF(N67="OM",H67,0)</f>
        <v>0</v>
      </c>
      <c r="V67" s="24"/>
      <c r="AF67" s="32">
        <f>SUM(W68:W68)</f>
        <v>0</v>
      </c>
      <c r="AG67" s="32">
        <f>SUM(X68:X68)</f>
        <v>0</v>
      </c>
      <c r="AH67" s="32">
        <f>SUM(Y68:Y68)</f>
        <v>0</v>
      </c>
    </row>
    <row r="68" spans="1:40" ht="12.75">
      <c r="A68" s="4" t="s">
        <v>45</v>
      </c>
      <c r="B68" s="4"/>
      <c r="C68" s="4" t="s">
        <v>111</v>
      </c>
      <c r="D68" s="4" t="s">
        <v>195</v>
      </c>
      <c r="E68" s="4" t="s">
        <v>229</v>
      </c>
      <c r="F68" s="16">
        <v>230.65</v>
      </c>
      <c r="G68" s="16">
        <v>0</v>
      </c>
      <c r="H68" s="16">
        <f>ROUND(F68*AB68,2)</f>
        <v>0</v>
      </c>
      <c r="I68" s="16">
        <f>J68-H68</f>
        <v>0</v>
      </c>
      <c r="J68" s="16">
        <f>ROUND(F68*G68,2)</f>
        <v>0</v>
      </c>
      <c r="K68" s="25" t="s">
        <v>8</v>
      </c>
      <c r="L68" s="16">
        <f>IF(K68="5",I68,0)</f>
        <v>0</v>
      </c>
      <c r="W68" s="16">
        <f>IF(AA68=0,J68,0)</f>
        <v>0</v>
      </c>
      <c r="X68" s="16">
        <f>IF(AA68=15,J68,0)</f>
        <v>0</v>
      </c>
      <c r="Y68" s="16">
        <f>IF(AA68=21,J68,0)</f>
        <v>0</v>
      </c>
      <c r="AA68" s="29">
        <v>21</v>
      </c>
      <c r="AB68" s="29">
        <f>G68*0</f>
        <v>0</v>
      </c>
      <c r="AC68" s="29">
        <f>G68*(1-0)</f>
        <v>0</v>
      </c>
      <c r="AJ68" s="29">
        <f>F68*AB68</f>
        <v>0</v>
      </c>
      <c r="AK68" s="29">
        <f>F68*AC68</f>
        <v>0</v>
      </c>
      <c r="AL68" s="30" t="s">
        <v>272</v>
      </c>
      <c r="AM68" s="30" t="s">
        <v>283</v>
      </c>
      <c r="AN68" s="24" t="s">
        <v>285</v>
      </c>
    </row>
    <row r="69" spans="1:34" ht="12.75">
      <c r="A69" s="5"/>
      <c r="B69" s="13"/>
      <c r="C69" s="13" t="s">
        <v>112</v>
      </c>
      <c r="D69" s="101" t="s">
        <v>196</v>
      </c>
      <c r="E69" s="102"/>
      <c r="F69" s="102"/>
      <c r="G69" s="102"/>
      <c r="H69" s="32">
        <f>SUM(H70:H75)</f>
        <v>0</v>
      </c>
      <c r="I69" s="32">
        <f>SUM(I70:I75)</f>
        <v>0</v>
      </c>
      <c r="J69" s="32">
        <f>H69+I69</f>
        <v>0</v>
      </c>
      <c r="M69" s="32">
        <f>IF(N69="PR",J69,SUM(L70:L75))</f>
        <v>0</v>
      </c>
      <c r="N69" s="24" t="s">
        <v>246</v>
      </c>
      <c r="O69" s="32">
        <f>IF(N69="HS",H69,0)</f>
        <v>0</v>
      </c>
      <c r="P69" s="32">
        <f>IF(N69="HS",I69-M69,0)</f>
        <v>0</v>
      </c>
      <c r="Q69" s="32">
        <f>IF(N69="PS",H69,0)</f>
        <v>0</v>
      </c>
      <c r="R69" s="32">
        <f>IF(N69="PS",I69-M69,0)</f>
        <v>0</v>
      </c>
      <c r="S69" s="32">
        <f>IF(N69="MP",H69,0)</f>
        <v>0</v>
      </c>
      <c r="T69" s="32">
        <f>IF(N69="MP",I69-M69,0)</f>
        <v>0</v>
      </c>
      <c r="U69" s="32">
        <f>IF(N69="OM",H69,0)</f>
        <v>0</v>
      </c>
      <c r="V69" s="24"/>
      <c r="AF69" s="32">
        <f>SUM(W70:W75)</f>
        <v>0</v>
      </c>
      <c r="AG69" s="32">
        <f>SUM(X70:X75)</f>
        <v>0</v>
      </c>
      <c r="AH69" s="32">
        <f>SUM(Y70:Y75)</f>
        <v>0</v>
      </c>
    </row>
    <row r="70" spans="1:40" ht="12.75">
      <c r="A70" s="4" t="s">
        <v>46</v>
      </c>
      <c r="B70" s="4"/>
      <c r="C70" s="4" t="s">
        <v>113</v>
      </c>
      <c r="D70" s="4" t="s">
        <v>197</v>
      </c>
      <c r="E70" s="4" t="s">
        <v>229</v>
      </c>
      <c r="F70" s="16">
        <v>124.68</v>
      </c>
      <c r="G70" s="16">
        <v>0</v>
      </c>
      <c r="H70" s="16">
        <f aca="true" t="shared" si="0" ref="H70:H75">ROUND(F70*AB70,2)</f>
        <v>0</v>
      </c>
      <c r="I70" s="16">
        <f aca="true" t="shared" si="1" ref="I70:I75">J70-H70</f>
        <v>0</v>
      </c>
      <c r="J70" s="16">
        <f aca="true" t="shared" si="2" ref="J70:J75">ROUND(F70*G70,2)</f>
        <v>0</v>
      </c>
      <c r="K70" s="25" t="s">
        <v>10</v>
      </c>
      <c r="L70" s="16">
        <f aca="true" t="shared" si="3" ref="L70:L75">IF(K70="5",I70,0)</f>
        <v>0</v>
      </c>
      <c r="W70" s="16">
        <f aca="true" t="shared" si="4" ref="W70:W75">IF(AA70=0,J70,0)</f>
        <v>0</v>
      </c>
      <c r="X70" s="16">
        <f aca="true" t="shared" si="5" ref="X70:X75">IF(AA70=15,J70,0)</f>
        <v>0</v>
      </c>
      <c r="Y70" s="16">
        <f aca="true" t="shared" si="6" ref="Y70:Y75">IF(AA70=21,J70,0)</f>
        <v>0</v>
      </c>
      <c r="AA70" s="29">
        <v>21</v>
      </c>
      <c r="AB70" s="29">
        <f aca="true" t="shared" si="7" ref="AB70:AB75">G70*0</f>
        <v>0</v>
      </c>
      <c r="AC70" s="29">
        <f aca="true" t="shared" si="8" ref="AC70:AC75">G70*(1-0)</f>
        <v>0</v>
      </c>
      <c r="AJ70" s="29">
        <f aca="true" t="shared" si="9" ref="AJ70:AJ75">F70*AB70</f>
        <v>0</v>
      </c>
      <c r="AK70" s="29">
        <f aca="true" t="shared" si="10" ref="AK70:AK75">F70*AC70</f>
        <v>0</v>
      </c>
      <c r="AL70" s="30" t="s">
        <v>273</v>
      </c>
      <c r="AM70" s="30" t="s">
        <v>283</v>
      </c>
      <c r="AN70" s="24" t="s">
        <v>285</v>
      </c>
    </row>
    <row r="71" spans="1:40" ht="12.75">
      <c r="A71" s="4" t="s">
        <v>47</v>
      </c>
      <c r="B71" s="4"/>
      <c r="C71" s="4" t="s">
        <v>114</v>
      </c>
      <c r="D71" s="4" t="s">
        <v>198</v>
      </c>
      <c r="E71" s="4" t="s">
        <v>229</v>
      </c>
      <c r="F71" s="16">
        <v>249.36</v>
      </c>
      <c r="G71" s="16">
        <v>0</v>
      </c>
      <c r="H71" s="16">
        <f t="shared" si="0"/>
        <v>0</v>
      </c>
      <c r="I71" s="16">
        <f t="shared" si="1"/>
        <v>0</v>
      </c>
      <c r="J71" s="16">
        <f t="shared" si="2"/>
        <v>0</v>
      </c>
      <c r="K71" s="25" t="s">
        <v>10</v>
      </c>
      <c r="L71" s="16">
        <f t="shared" si="3"/>
        <v>0</v>
      </c>
      <c r="W71" s="16">
        <f t="shared" si="4"/>
        <v>0</v>
      </c>
      <c r="X71" s="16">
        <f t="shared" si="5"/>
        <v>0</v>
      </c>
      <c r="Y71" s="16">
        <f t="shared" si="6"/>
        <v>0</v>
      </c>
      <c r="AA71" s="29">
        <v>21</v>
      </c>
      <c r="AB71" s="29">
        <f t="shared" si="7"/>
        <v>0</v>
      </c>
      <c r="AC71" s="29">
        <f t="shared" si="8"/>
        <v>0</v>
      </c>
      <c r="AJ71" s="29">
        <f t="shared" si="9"/>
        <v>0</v>
      </c>
      <c r="AK71" s="29">
        <f t="shared" si="10"/>
        <v>0</v>
      </c>
      <c r="AL71" s="30" t="s">
        <v>273</v>
      </c>
      <c r="AM71" s="30" t="s">
        <v>283</v>
      </c>
      <c r="AN71" s="24" t="s">
        <v>285</v>
      </c>
    </row>
    <row r="72" spans="1:40" ht="12.75">
      <c r="A72" s="4" t="s">
        <v>48</v>
      </c>
      <c r="B72" s="4"/>
      <c r="C72" s="4" t="s">
        <v>115</v>
      </c>
      <c r="D72" s="4" t="s">
        <v>199</v>
      </c>
      <c r="E72" s="4" t="s">
        <v>229</v>
      </c>
      <c r="F72" s="16">
        <v>75.98</v>
      </c>
      <c r="G72" s="16">
        <v>0</v>
      </c>
      <c r="H72" s="16">
        <f t="shared" si="0"/>
        <v>0</v>
      </c>
      <c r="I72" s="16">
        <f t="shared" si="1"/>
        <v>0</v>
      </c>
      <c r="J72" s="16">
        <f t="shared" si="2"/>
        <v>0</v>
      </c>
      <c r="K72" s="25" t="s">
        <v>10</v>
      </c>
      <c r="L72" s="16">
        <f t="shared" si="3"/>
        <v>0</v>
      </c>
      <c r="W72" s="16">
        <f t="shared" si="4"/>
        <v>0</v>
      </c>
      <c r="X72" s="16">
        <f t="shared" si="5"/>
        <v>0</v>
      </c>
      <c r="Y72" s="16">
        <f t="shared" si="6"/>
        <v>0</v>
      </c>
      <c r="AA72" s="29">
        <v>21</v>
      </c>
      <c r="AB72" s="29">
        <f t="shared" si="7"/>
        <v>0</v>
      </c>
      <c r="AC72" s="29">
        <f t="shared" si="8"/>
        <v>0</v>
      </c>
      <c r="AJ72" s="29">
        <f t="shared" si="9"/>
        <v>0</v>
      </c>
      <c r="AK72" s="29">
        <f t="shared" si="10"/>
        <v>0</v>
      </c>
      <c r="AL72" s="30" t="s">
        <v>273</v>
      </c>
      <c r="AM72" s="30" t="s">
        <v>283</v>
      </c>
      <c r="AN72" s="24" t="s">
        <v>285</v>
      </c>
    </row>
    <row r="73" spans="1:40" ht="12.75">
      <c r="A73" s="4" t="s">
        <v>49</v>
      </c>
      <c r="B73" s="4"/>
      <c r="C73" s="4" t="s">
        <v>116</v>
      </c>
      <c r="D73" s="4" t="s">
        <v>200</v>
      </c>
      <c r="E73" s="4" t="s">
        <v>229</v>
      </c>
      <c r="F73" s="16">
        <v>379.9</v>
      </c>
      <c r="G73" s="16">
        <v>0</v>
      </c>
      <c r="H73" s="16">
        <f t="shared" si="0"/>
        <v>0</v>
      </c>
      <c r="I73" s="16">
        <f t="shared" si="1"/>
        <v>0</v>
      </c>
      <c r="J73" s="16">
        <f t="shared" si="2"/>
        <v>0</v>
      </c>
      <c r="K73" s="25" t="s">
        <v>10</v>
      </c>
      <c r="L73" s="16">
        <f t="shared" si="3"/>
        <v>0</v>
      </c>
      <c r="W73" s="16">
        <f t="shared" si="4"/>
        <v>0</v>
      </c>
      <c r="X73" s="16">
        <f t="shared" si="5"/>
        <v>0</v>
      </c>
      <c r="Y73" s="16">
        <f t="shared" si="6"/>
        <v>0</v>
      </c>
      <c r="AA73" s="29">
        <v>21</v>
      </c>
      <c r="AB73" s="29">
        <f t="shared" si="7"/>
        <v>0</v>
      </c>
      <c r="AC73" s="29">
        <f t="shared" si="8"/>
        <v>0</v>
      </c>
      <c r="AJ73" s="29">
        <f t="shared" si="9"/>
        <v>0</v>
      </c>
      <c r="AK73" s="29">
        <f t="shared" si="10"/>
        <v>0</v>
      </c>
      <c r="AL73" s="30" t="s">
        <v>273</v>
      </c>
      <c r="AM73" s="30" t="s">
        <v>283</v>
      </c>
      <c r="AN73" s="24" t="s">
        <v>285</v>
      </c>
    </row>
    <row r="74" spans="1:40" ht="12.75">
      <c r="A74" s="4" t="s">
        <v>50</v>
      </c>
      <c r="B74" s="4"/>
      <c r="C74" s="4" t="s">
        <v>117</v>
      </c>
      <c r="D74" s="4" t="s">
        <v>201</v>
      </c>
      <c r="E74" s="4" t="s">
        <v>229</v>
      </c>
      <c r="F74" s="16">
        <v>0.46</v>
      </c>
      <c r="G74" s="16">
        <v>0</v>
      </c>
      <c r="H74" s="16">
        <f t="shared" si="0"/>
        <v>0</v>
      </c>
      <c r="I74" s="16">
        <f t="shared" si="1"/>
        <v>0</v>
      </c>
      <c r="J74" s="16">
        <f t="shared" si="2"/>
        <v>0</v>
      </c>
      <c r="K74" s="25" t="s">
        <v>10</v>
      </c>
      <c r="L74" s="16">
        <f t="shared" si="3"/>
        <v>0</v>
      </c>
      <c r="W74" s="16">
        <f t="shared" si="4"/>
        <v>0</v>
      </c>
      <c r="X74" s="16">
        <f t="shared" si="5"/>
        <v>0</v>
      </c>
      <c r="Y74" s="16">
        <f t="shared" si="6"/>
        <v>0</v>
      </c>
      <c r="AA74" s="29">
        <v>21</v>
      </c>
      <c r="AB74" s="29">
        <f t="shared" si="7"/>
        <v>0</v>
      </c>
      <c r="AC74" s="29">
        <f t="shared" si="8"/>
        <v>0</v>
      </c>
      <c r="AJ74" s="29">
        <f t="shared" si="9"/>
        <v>0</v>
      </c>
      <c r="AK74" s="29">
        <f t="shared" si="10"/>
        <v>0</v>
      </c>
      <c r="AL74" s="30" t="s">
        <v>273</v>
      </c>
      <c r="AM74" s="30" t="s">
        <v>283</v>
      </c>
      <c r="AN74" s="24" t="s">
        <v>285</v>
      </c>
    </row>
    <row r="75" spans="1:40" ht="12.75">
      <c r="A75" s="4" t="s">
        <v>51</v>
      </c>
      <c r="B75" s="4"/>
      <c r="C75" s="4" t="s">
        <v>118</v>
      </c>
      <c r="D75" s="4" t="s">
        <v>202</v>
      </c>
      <c r="E75" s="4" t="s">
        <v>229</v>
      </c>
      <c r="F75" s="16">
        <v>0.92</v>
      </c>
      <c r="G75" s="16">
        <v>0</v>
      </c>
      <c r="H75" s="16">
        <f t="shared" si="0"/>
        <v>0</v>
      </c>
      <c r="I75" s="16">
        <f t="shared" si="1"/>
        <v>0</v>
      </c>
      <c r="J75" s="16">
        <f t="shared" si="2"/>
        <v>0</v>
      </c>
      <c r="K75" s="25" t="s">
        <v>10</v>
      </c>
      <c r="L75" s="16">
        <f t="shared" si="3"/>
        <v>0</v>
      </c>
      <c r="W75" s="16">
        <f t="shared" si="4"/>
        <v>0</v>
      </c>
      <c r="X75" s="16">
        <f t="shared" si="5"/>
        <v>0</v>
      </c>
      <c r="Y75" s="16">
        <f t="shared" si="6"/>
        <v>0</v>
      </c>
      <c r="AA75" s="29">
        <v>21</v>
      </c>
      <c r="AB75" s="29">
        <f t="shared" si="7"/>
        <v>0</v>
      </c>
      <c r="AC75" s="29">
        <f t="shared" si="8"/>
        <v>0</v>
      </c>
      <c r="AJ75" s="29">
        <f t="shared" si="9"/>
        <v>0</v>
      </c>
      <c r="AK75" s="29">
        <f t="shared" si="10"/>
        <v>0</v>
      </c>
      <c r="AL75" s="30" t="s">
        <v>273</v>
      </c>
      <c r="AM75" s="30" t="s">
        <v>283</v>
      </c>
      <c r="AN75" s="24" t="s">
        <v>285</v>
      </c>
    </row>
    <row r="76" spans="1:34" ht="12.75">
      <c r="A76" s="5"/>
      <c r="B76" s="13"/>
      <c r="C76" s="13" t="s">
        <v>119</v>
      </c>
      <c r="D76" s="101" t="s">
        <v>203</v>
      </c>
      <c r="E76" s="102"/>
      <c r="F76" s="102"/>
      <c r="G76" s="102"/>
      <c r="H76" s="32">
        <f>SUM(H77:H77)</f>
        <v>0</v>
      </c>
      <c r="I76" s="32">
        <f>SUM(I77:I77)</f>
        <v>0</v>
      </c>
      <c r="J76" s="32">
        <f>H76+I76</f>
        <v>0</v>
      </c>
      <c r="M76" s="32">
        <f>IF(N76="PR",J76,SUM(L77:L77))</f>
        <v>0</v>
      </c>
      <c r="N76" s="24" t="s">
        <v>247</v>
      </c>
      <c r="O76" s="32">
        <f>IF(N76="HS",H76,0)</f>
        <v>0</v>
      </c>
      <c r="P76" s="32">
        <f>IF(N76="HS",I76-M76,0)</f>
        <v>0</v>
      </c>
      <c r="Q76" s="32">
        <f>IF(N76="PS",H76,0)</f>
        <v>0</v>
      </c>
      <c r="R76" s="32">
        <f>IF(N76="PS",I76-M76,0)</f>
        <v>0</v>
      </c>
      <c r="S76" s="32">
        <f>IF(N76="MP",H76,0)</f>
        <v>0</v>
      </c>
      <c r="T76" s="32">
        <f>IF(N76="MP",I76-M76,0)</f>
        <v>0</v>
      </c>
      <c r="U76" s="32">
        <f>IF(N76="OM",H76,0)</f>
        <v>0</v>
      </c>
      <c r="V76" s="24"/>
      <c r="AF76" s="32">
        <f>SUM(W77:W77)</f>
        <v>0</v>
      </c>
      <c r="AG76" s="32">
        <f>SUM(X77:X77)</f>
        <v>0</v>
      </c>
      <c r="AH76" s="32">
        <f>SUM(Y77:Y77)</f>
        <v>0</v>
      </c>
    </row>
    <row r="77" spans="1:40" ht="12.75">
      <c r="A77" s="4" t="s">
        <v>52</v>
      </c>
      <c r="B77" s="4"/>
      <c r="C77" s="4" t="s">
        <v>120</v>
      </c>
      <c r="D77" s="4" t="s">
        <v>204</v>
      </c>
      <c r="E77" s="4" t="s">
        <v>226</v>
      </c>
      <c r="F77" s="16">
        <v>80</v>
      </c>
      <c r="G77" s="16">
        <v>0</v>
      </c>
      <c r="H77" s="16">
        <f>ROUND(F77*AB77,2)</f>
        <v>0</v>
      </c>
      <c r="I77" s="16">
        <f>J77-H77</f>
        <v>0</v>
      </c>
      <c r="J77" s="16">
        <f>ROUND(F77*G77,2)</f>
        <v>0</v>
      </c>
      <c r="K77" s="25" t="s">
        <v>7</v>
      </c>
      <c r="L77" s="16">
        <f>IF(K77="5",I77,0)</f>
        <v>0</v>
      </c>
      <c r="W77" s="16">
        <f>IF(AA77=0,J77,0)</f>
        <v>0</v>
      </c>
      <c r="X77" s="16">
        <f>IF(AA77=15,J77,0)</f>
        <v>0</v>
      </c>
      <c r="Y77" s="16">
        <f>IF(AA77=21,J77,0)</f>
        <v>0</v>
      </c>
      <c r="AA77" s="29">
        <v>21</v>
      </c>
      <c r="AB77" s="29">
        <f>G77*0</f>
        <v>0</v>
      </c>
      <c r="AC77" s="29">
        <f>G77*(1-0)</f>
        <v>0</v>
      </c>
      <c r="AJ77" s="29">
        <f>F77*AB77</f>
        <v>0</v>
      </c>
      <c r="AK77" s="29">
        <f>F77*AC77</f>
        <v>0</v>
      </c>
      <c r="AL77" s="30" t="s">
        <v>274</v>
      </c>
      <c r="AM77" s="30" t="s">
        <v>283</v>
      </c>
      <c r="AN77" s="24" t="s">
        <v>285</v>
      </c>
    </row>
    <row r="78" spans="1:34" ht="12.75">
      <c r="A78" s="5"/>
      <c r="B78" s="13"/>
      <c r="C78" s="13" t="s">
        <v>121</v>
      </c>
      <c r="D78" s="101" t="s">
        <v>205</v>
      </c>
      <c r="E78" s="102"/>
      <c r="F78" s="102"/>
      <c r="G78" s="102"/>
      <c r="H78" s="32">
        <f>SUM(H79:H79)</f>
        <v>0</v>
      </c>
      <c r="I78" s="32">
        <f>SUM(I79:I79)</f>
        <v>0</v>
      </c>
      <c r="J78" s="32">
        <f>H78+I78</f>
        <v>0</v>
      </c>
      <c r="M78" s="32">
        <f>IF(N78="PR",J78,SUM(L79:L79))</f>
        <v>0</v>
      </c>
      <c r="N78" s="24" t="s">
        <v>247</v>
      </c>
      <c r="O78" s="32">
        <f>IF(N78="HS",H78,0)</f>
        <v>0</v>
      </c>
      <c r="P78" s="32">
        <f>IF(N78="HS",I78-M78,0)</f>
        <v>0</v>
      </c>
      <c r="Q78" s="32">
        <f>IF(N78="PS",H78,0)</f>
        <v>0</v>
      </c>
      <c r="R78" s="32">
        <f>IF(N78="PS",I78-M78,0)</f>
        <v>0</v>
      </c>
      <c r="S78" s="32">
        <f>IF(N78="MP",H78,0)</f>
        <v>0</v>
      </c>
      <c r="T78" s="32">
        <f>IF(N78="MP",I78-M78,0)</f>
        <v>0</v>
      </c>
      <c r="U78" s="32">
        <f>IF(N78="OM",H78,0)</f>
        <v>0</v>
      </c>
      <c r="V78" s="24"/>
      <c r="AF78" s="32">
        <f>SUM(W79:W79)</f>
        <v>0</v>
      </c>
      <c r="AG78" s="32">
        <f>SUM(X79:X79)</f>
        <v>0</v>
      </c>
      <c r="AH78" s="32">
        <f>SUM(Y79:Y79)</f>
        <v>0</v>
      </c>
    </row>
    <row r="79" spans="1:40" ht="12.75">
      <c r="A79" s="4" t="s">
        <v>53</v>
      </c>
      <c r="B79" s="4"/>
      <c r="C79" s="4" t="s">
        <v>122</v>
      </c>
      <c r="D79" s="4" t="s">
        <v>206</v>
      </c>
      <c r="E79" s="4" t="s">
        <v>231</v>
      </c>
      <c r="F79" s="16">
        <v>0.2</v>
      </c>
      <c r="G79" s="16">
        <v>0</v>
      </c>
      <c r="H79" s="16">
        <f>ROUND(F79*AB79,2)</f>
        <v>0</v>
      </c>
      <c r="I79" s="16">
        <f>J79-H79</f>
        <v>0</v>
      </c>
      <c r="J79" s="16">
        <f>ROUND(F79*G79,2)</f>
        <v>0</v>
      </c>
      <c r="K79" s="25" t="s">
        <v>7</v>
      </c>
      <c r="L79" s="16">
        <f>IF(K79="5",I79,0)</f>
        <v>0</v>
      </c>
      <c r="W79" s="16">
        <f>IF(AA79=0,J79,0)</f>
        <v>0</v>
      </c>
      <c r="X79" s="16">
        <f>IF(AA79=15,J79,0)</f>
        <v>0</v>
      </c>
      <c r="Y79" s="16">
        <f>IF(AA79=21,J79,0)</f>
        <v>0</v>
      </c>
      <c r="AA79" s="29">
        <v>21</v>
      </c>
      <c r="AB79" s="29">
        <f>G79*0.274755555555556</f>
        <v>0</v>
      </c>
      <c r="AC79" s="29">
        <f>G79*(1-0.274755555555556)</f>
        <v>0</v>
      </c>
      <c r="AJ79" s="29">
        <f>F79*AB79</f>
        <v>0</v>
      </c>
      <c r="AK79" s="29">
        <f>F79*AC79</f>
        <v>0</v>
      </c>
      <c r="AL79" s="30" t="s">
        <v>275</v>
      </c>
      <c r="AM79" s="30" t="s">
        <v>283</v>
      </c>
      <c r="AN79" s="24" t="s">
        <v>285</v>
      </c>
    </row>
    <row r="80" spans="1:34" ht="12.75">
      <c r="A80" s="5"/>
      <c r="B80" s="13"/>
      <c r="C80" s="13" t="s">
        <v>123</v>
      </c>
      <c r="D80" s="101" t="s">
        <v>207</v>
      </c>
      <c r="E80" s="102"/>
      <c r="F80" s="102"/>
      <c r="G80" s="102"/>
      <c r="H80" s="32">
        <f>SUM(H81:H84)</f>
        <v>0</v>
      </c>
      <c r="I80" s="32">
        <f>SUM(I81:I84)</f>
        <v>0</v>
      </c>
      <c r="J80" s="32">
        <f>H80+I80</f>
        <v>0</v>
      </c>
      <c r="M80" s="32">
        <f>IF(N80="PR",J80,SUM(L81:L84))</f>
        <v>0</v>
      </c>
      <c r="N80" s="24" t="s">
        <v>246</v>
      </c>
      <c r="O80" s="32">
        <f>IF(N80="HS",H80,0)</f>
        <v>0</v>
      </c>
      <c r="P80" s="32">
        <f>IF(N80="HS",I80-M80,0)</f>
        <v>0</v>
      </c>
      <c r="Q80" s="32">
        <f>IF(N80="PS",H80,0)</f>
        <v>0</v>
      </c>
      <c r="R80" s="32">
        <f>IF(N80="PS",I80-M80,0)</f>
        <v>0</v>
      </c>
      <c r="S80" s="32">
        <f>IF(N80="MP",H80,0)</f>
        <v>0</v>
      </c>
      <c r="T80" s="32">
        <f>IF(N80="MP",I80-M80,0)</f>
        <v>0</v>
      </c>
      <c r="U80" s="32">
        <f>IF(N80="OM",H80,0)</f>
        <v>0</v>
      </c>
      <c r="V80" s="24"/>
      <c r="AF80" s="32">
        <f>SUM(W81:W84)</f>
        <v>0</v>
      </c>
      <c r="AG80" s="32">
        <f>SUM(X81:X84)</f>
        <v>0</v>
      </c>
      <c r="AH80" s="32">
        <f>SUM(Y81:Y84)</f>
        <v>0</v>
      </c>
    </row>
    <row r="81" spans="1:40" ht="12.75">
      <c r="A81" s="4" t="s">
        <v>54</v>
      </c>
      <c r="B81" s="4"/>
      <c r="C81" s="4" t="s">
        <v>124</v>
      </c>
      <c r="D81" s="4" t="s">
        <v>208</v>
      </c>
      <c r="E81" s="4" t="s">
        <v>229</v>
      </c>
      <c r="F81" s="16">
        <v>195.81</v>
      </c>
      <c r="G81" s="16">
        <v>0</v>
      </c>
      <c r="H81" s="16">
        <f>ROUND(F81*AB81,2)</f>
        <v>0</v>
      </c>
      <c r="I81" s="16">
        <f>J81-H81</f>
        <v>0</v>
      </c>
      <c r="J81" s="16">
        <f>ROUND(F81*G81,2)</f>
        <v>0</v>
      </c>
      <c r="K81" s="25" t="s">
        <v>10</v>
      </c>
      <c r="L81" s="16">
        <f>IF(K81="5",I81,0)</f>
        <v>0</v>
      </c>
      <c r="W81" s="16">
        <f>IF(AA81=0,J81,0)</f>
        <v>0</v>
      </c>
      <c r="X81" s="16">
        <f>IF(AA81=15,J81,0)</f>
        <v>0</v>
      </c>
      <c r="Y81" s="16">
        <f>IF(AA81=21,J81,0)</f>
        <v>0</v>
      </c>
      <c r="AA81" s="29">
        <v>21</v>
      </c>
      <c r="AB81" s="29">
        <f>G81*0</f>
        <v>0</v>
      </c>
      <c r="AC81" s="29">
        <f>G81*(1-0)</f>
        <v>0</v>
      </c>
      <c r="AJ81" s="29">
        <f>F81*AB81</f>
        <v>0</v>
      </c>
      <c r="AK81" s="29">
        <f>F81*AC81</f>
        <v>0</v>
      </c>
      <c r="AL81" s="30" t="s">
        <v>276</v>
      </c>
      <c r="AM81" s="30" t="s">
        <v>283</v>
      </c>
      <c r="AN81" s="24" t="s">
        <v>285</v>
      </c>
    </row>
    <row r="82" spans="1:40" ht="12.75">
      <c r="A82" s="4" t="s">
        <v>55</v>
      </c>
      <c r="B82" s="4"/>
      <c r="C82" s="4" t="s">
        <v>125</v>
      </c>
      <c r="D82" s="4" t="s">
        <v>209</v>
      </c>
      <c r="E82" s="4" t="s">
        <v>229</v>
      </c>
      <c r="F82" s="16">
        <v>195.81</v>
      </c>
      <c r="G82" s="16">
        <v>0</v>
      </c>
      <c r="H82" s="16">
        <f>ROUND(F82*AB82,2)</f>
        <v>0</v>
      </c>
      <c r="I82" s="16">
        <f>J82-H82</f>
        <v>0</v>
      </c>
      <c r="J82" s="16">
        <f>ROUND(F82*G82,2)</f>
        <v>0</v>
      </c>
      <c r="K82" s="25" t="s">
        <v>10</v>
      </c>
      <c r="L82" s="16">
        <f>IF(K82="5",I82,0)</f>
        <v>0</v>
      </c>
      <c r="W82" s="16">
        <f>IF(AA82=0,J82,0)</f>
        <v>0</v>
      </c>
      <c r="X82" s="16">
        <f>IF(AA82=15,J82,0)</f>
        <v>0</v>
      </c>
      <c r="Y82" s="16">
        <f>IF(AA82=21,J82,0)</f>
        <v>0</v>
      </c>
      <c r="AA82" s="29">
        <v>21</v>
      </c>
      <c r="AB82" s="29">
        <f>G82*0</f>
        <v>0</v>
      </c>
      <c r="AC82" s="29">
        <f>G82*(1-0)</f>
        <v>0</v>
      </c>
      <c r="AJ82" s="29">
        <f>F82*AB82</f>
        <v>0</v>
      </c>
      <c r="AK82" s="29">
        <f>F82*AC82</f>
        <v>0</v>
      </c>
      <c r="AL82" s="30" t="s">
        <v>276</v>
      </c>
      <c r="AM82" s="30" t="s">
        <v>283</v>
      </c>
      <c r="AN82" s="24" t="s">
        <v>285</v>
      </c>
    </row>
    <row r="83" spans="1:40" ht="12.75">
      <c r="A83" s="4" t="s">
        <v>56</v>
      </c>
      <c r="B83" s="4"/>
      <c r="C83" s="4" t="s">
        <v>126</v>
      </c>
      <c r="D83" s="4" t="s">
        <v>210</v>
      </c>
      <c r="E83" s="4" t="s">
        <v>229</v>
      </c>
      <c r="F83" s="16">
        <v>230.65</v>
      </c>
      <c r="G83" s="16">
        <v>0</v>
      </c>
      <c r="H83" s="16">
        <f>ROUND(F83*AB83,2)</f>
        <v>0</v>
      </c>
      <c r="I83" s="16">
        <f>J83-H83</f>
        <v>0</v>
      </c>
      <c r="J83" s="16">
        <f>ROUND(F83*G83,2)</f>
        <v>0</v>
      </c>
      <c r="K83" s="25" t="s">
        <v>10</v>
      </c>
      <c r="L83" s="16">
        <f>IF(K83="5",I83,0)</f>
        <v>0</v>
      </c>
      <c r="W83" s="16">
        <f>IF(AA83=0,J83,0)</f>
        <v>0</v>
      </c>
      <c r="X83" s="16">
        <f>IF(AA83=15,J83,0)</f>
        <v>0</v>
      </c>
      <c r="Y83" s="16">
        <f>IF(AA83=21,J83,0)</f>
        <v>0</v>
      </c>
      <c r="AA83" s="29">
        <v>21</v>
      </c>
      <c r="AB83" s="29">
        <f>G83*0</f>
        <v>0</v>
      </c>
      <c r="AC83" s="29">
        <f>G83*(1-0)</f>
        <v>0</v>
      </c>
      <c r="AJ83" s="29">
        <f>F83*AB83</f>
        <v>0</v>
      </c>
      <c r="AK83" s="29">
        <f>F83*AC83</f>
        <v>0</v>
      </c>
      <c r="AL83" s="30" t="s">
        <v>276</v>
      </c>
      <c r="AM83" s="30" t="s">
        <v>283</v>
      </c>
      <c r="AN83" s="24" t="s">
        <v>285</v>
      </c>
    </row>
    <row r="84" spans="1:40" ht="12.75">
      <c r="A84" s="4" t="s">
        <v>57</v>
      </c>
      <c r="B84" s="4"/>
      <c r="C84" s="4" t="s">
        <v>127</v>
      </c>
      <c r="D84" s="4" t="s">
        <v>211</v>
      </c>
      <c r="E84" s="4" t="s">
        <v>229</v>
      </c>
      <c r="F84" s="16">
        <v>34.84</v>
      </c>
      <c r="G84" s="16">
        <v>0</v>
      </c>
      <c r="H84" s="16">
        <f>ROUND(F84*AB84,2)</f>
        <v>0</v>
      </c>
      <c r="I84" s="16">
        <f>J84-H84</f>
        <v>0</v>
      </c>
      <c r="J84" s="16">
        <f>ROUND(F84*G84,2)</f>
        <v>0</v>
      </c>
      <c r="K84" s="25" t="s">
        <v>10</v>
      </c>
      <c r="L84" s="16">
        <f>IF(K84="5",I84,0)</f>
        <v>0</v>
      </c>
      <c r="W84" s="16">
        <f>IF(AA84=0,J84,0)</f>
        <v>0</v>
      </c>
      <c r="X84" s="16">
        <f>IF(AA84=15,J84,0)</f>
        <v>0</v>
      </c>
      <c r="Y84" s="16">
        <f>IF(AA84=21,J84,0)</f>
        <v>0</v>
      </c>
      <c r="AA84" s="29">
        <v>21</v>
      </c>
      <c r="AB84" s="29">
        <f>G84*0</f>
        <v>0</v>
      </c>
      <c r="AC84" s="29">
        <f>G84*(1-0)</f>
        <v>0</v>
      </c>
      <c r="AJ84" s="29">
        <f>F84*AB84</f>
        <v>0</v>
      </c>
      <c r="AK84" s="29">
        <f>F84*AC84</f>
        <v>0</v>
      </c>
      <c r="AL84" s="30" t="s">
        <v>276</v>
      </c>
      <c r="AM84" s="30" t="s">
        <v>283</v>
      </c>
      <c r="AN84" s="24" t="s">
        <v>285</v>
      </c>
    </row>
    <row r="85" spans="1:34" ht="12.75">
      <c r="A85" s="5"/>
      <c r="B85" s="13"/>
      <c r="C85" s="13"/>
      <c r="D85" s="101" t="s">
        <v>212</v>
      </c>
      <c r="E85" s="102"/>
      <c r="F85" s="102"/>
      <c r="G85" s="102"/>
      <c r="H85" s="32">
        <f>SUM(H86:H92)</f>
        <v>0</v>
      </c>
      <c r="I85" s="32">
        <f>SUM(I86:I92)</f>
        <v>0</v>
      </c>
      <c r="J85" s="32">
        <f>H85+I85</f>
        <v>0</v>
      </c>
      <c r="M85" s="32">
        <f>IF(N85="PR",J85,SUM(L86:L92))</f>
        <v>0</v>
      </c>
      <c r="N85" s="24" t="s">
        <v>248</v>
      </c>
      <c r="O85" s="32">
        <f>IF(N85="HS",H85,0)</f>
        <v>0</v>
      </c>
      <c r="P85" s="32">
        <f>IF(N85="HS",I85-M85,0)</f>
        <v>0</v>
      </c>
      <c r="Q85" s="32">
        <f>IF(N85="PS",H85,0)</f>
        <v>0</v>
      </c>
      <c r="R85" s="32">
        <f>IF(N85="PS",I85-M85,0)</f>
        <v>0</v>
      </c>
      <c r="S85" s="32">
        <f>IF(N85="MP",H85,0)</f>
        <v>0</v>
      </c>
      <c r="T85" s="32">
        <f>IF(N85="MP",I85-M85,0)</f>
        <v>0</v>
      </c>
      <c r="U85" s="32">
        <f>IF(N85="OM",H85,0)</f>
        <v>0</v>
      </c>
      <c r="V85" s="24"/>
      <c r="AF85" s="32">
        <f>SUM(W86:W92)</f>
        <v>0</v>
      </c>
      <c r="AG85" s="32">
        <f>SUM(X86:X92)</f>
        <v>0</v>
      </c>
      <c r="AH85" s="32">
        <f>SUM(Y86:Y92)</f>
        <v>0</v>
      </c>
    </row>
    <row r="86" spans="1:40" ht="12.75">
      <c r="A86" s="6" t="s">
        <v>58</v>
      </c>
      <c r="B86" s="6"/>
      <c r="C86" s="6" t="s">
        <v>128</v>
      </c>
      <c r="D86" s="6" t="s">
        <v>213</v>
      </c>
      <c r="E86" s="6" t="s">
        <v>230</v>
      </c>
      <c r="F86" s="17">
        <v>218</v>
      </c>
      <c r="G86" s="17">
        <v>0</v>
      </c>
      <c r="H86" s="17">
        <f aca="true" t="shared" si="11" ref="H86:H92">ROUND(F86*AB86,2)</f>
        <v>0</v>
      </c>
      <c r="I86" s="17">
        <f aca="true" t="shared" si="12" ref="I86:I92">J86-H86</f>
        <v>0</v>
      </c>
      <c r="J86" s="17">
        <f aca="true" t="shared" si="13" ref="J86:J92">ROUND(F86*G86,2)</f>
        <v>0</v>
      </c>
      <c r="K86" s="26" t="s">
        <v>68</v>
      </c>
      <c r="L86" s="17">
        <f aca="true" t="shared" si="14" ref="L86:L92">IF(K86="5",I86,0)</f>
        <v>0</v>
      </c>
      <c r="W86" s="17">
        <f aca="true" t="shared" si="15" ref="W86:W92">IF(AA86=0,J86,0)</f>
        <v>0</v>
      </c>
      <c r="X86" s="17">
        <f aca="true" t="shared" si="16" ref="X86:X92">IF(AA86=15,J86,0)</f>
        <v>0</v>
      </c>
      <c r="Y86" s="17">
        <f aca="true" t="shared" si="17" ref="Y86:Y92">IF(AA86=21,J86,0)</f>
        <v>0</v>
      </c>
      <c r="AA86" s="29">
        <v>21</v>
      </c>
      <c r="AB86" s="29">
        <f aca="true" t="shared" si="18" ref="AB86:AB92">G86*1</f>
        <v>0</v>
      </c>
      <c r="AC86" s="29">
        <f aca="true" t="shared" si="19" ref="AC86:AC92">G86*(1-1)</f>
        <v>0</v>
      </c>
      <c r="AJ86" s="29">
        <f aca="true" t="shared" si="20" ref="AJ86:AJ92">F86*AB86</f>
        <v>0</v>
      </c>
      <c r="AK86" s="29">
        <f aca="true" t="shared" si="21" ref="AK86:AK92">F86*AC86</f>
        <v>0</v>
      </c>
      <c r="AL86" s="30" t="s">
        <v>277</v>
      </c>
      <c r="AM86" s="30" t="s">
        <v>284</v>
      </c>
      <c r="AN86" s="24" t="s">
        <v>285</v>
      </c>
    </row>
    <row r="87" spans="1:40" ht="12.75">
      <c r="A87" s="6" t="s">
        <v>59</v>
      </c>
      <c r="B87" s="6"/>
      <c r="C87" s="6" t="s">
        <v>129</v>
      </c>
      <c r="D87" s="6" t="s">
        <v>214</v>
      </c>
      <c r="E87" s="6" t="s">
        <v>230</v>
      </c>
      <c r="F87" s="17">
        <v>514</v>
      </c>
      <c r="G87" s="17">
        <v>0</v>
      </c>
      <c r="H87" s="17">
        <f t="shared" si="11"/>
        <v>0</v>
      </c>
      <c r="I87" s="17">
        <f t="shared" si="12"/>
        <v>0</v>
      </c>
      <c r="J87" s="17">
        <f t="shared" si="13"/>
        <v>0</v>
      </c>
      <c r="K87" s="26" t="s">
        <v>68</v>
      </c>
      <c r="L87" s="17">
        <f t="shared" si="14"/>
        <v>0</v>
      </c>
      <c r="W87" s="17">
        <f t="shared" si="15"/>
        <v>0</v>
      </c>
      <c r="X87" s="17">
        <f t="shared" si="16"/>
        <v>0</v>
      </c>
      <c r="Y87" s="17">
        <f t="shared" si="17"/>
        <v>0</v>
      </c>
      <c r="AA87" s="29">
        <v>21</v>
      </c>
      <c r="AB87" s="29">
        <f t="shared" si="18"/>
        <v>0</v>
      </c>
      <c r="AC87" s="29">
        <f t="shared" si="19"/>
        <v>0</v>
      </c>
      <c r="AJ87" s="29">
        <f t="shared" si="20"/>
        <v>0</v>
      </c>
      <c r="AK87" s="29">
        <f t="shared" si="21"/>
        <v>0</v>
      </c>
      <c r="AL87" s="30" t="s">
        <v>277</v>
      </c>
      <c r="AM87" s="30" t="s">
        <v>284</v>
      </c>
      <c r="AN87" s="24" t="s">
        <v>285</v>
      </c>
    </row>
    <row r="88" spans="1:40" ht="12.75">
      <c r="A88" s="6" t="s">
        <v>60</v>
      </c>
      <c r="B88" s="6"/>
      <c r="C88" s="6" t="s">
        <v>130</v>
      </c>
      <c r="D88" s="6" t="s">
        <v>215</v>
      </c>
      <c r="E88" s="6" t="s">
        <v>230</v>
      </c>
      <c r="F88" s="17">
        <v>27</v>
      </c>
      <c r="G88" s="17">
        <v>0</v>
      </c>
      <c r="H88" s="17">
        <f t="shared" si="11"/>
        <v>0</v>
      </c>
      <c r="I88" s="17">
        <f t="shared" si="12"/>
        <v>0</v>
      </c>
      <c r="J88" s="17">
        <f t="shared" si="13"/>
        <v>0</v>
      </c>
      <c r="K88" s="26" t="s">
        <v>68</v>
      </c>
      <c r="L88" s="17">
        <f t="shared" si="14"/>
        <v>0</v>
      </c>
      <c r="W88" s="17">
        <f t="shared" si="15"/>
        <v>0</v>
      </c>
      <c r="X88" s="17">
        <f t="shared" si="16"/>
        <v>0</v>
      </c>
      <c r="Y88" s="17">
        <f t="shared" si="17"/>
        <v>0</v>
      </c>
      <c r="AA88" s="29">
        <v>21</v>
      </c>
      <c r="AB88" s="29">
        <f t="shared" si="18"/>
        <v>0</v>
      </c>
      <c r="AC88" s="29">
        <f t="shared" si="19"/>
        <v>0</v>
      </c>
      <c r="AJ88" s="29">
        <f t="shared" si="20"/>
        <v>0</v>
      </c>
      <c r="AK88" s="29">
        <f t="shared" si="21"/>
        <v>0</v>
      </c>
      <c r="AL88" s="30" t="s">
        <v>277</v>
      </c>
      <c r="AM88" s="30" t="s">
        <v>284</v>
      </c>
      <c r="AN88" s="24" t="s">
        <v>285</v>
      </c>
    </row>
    <row r="89" spans="1:40" ht="12.75">
      <c r="A89" s="6" t="s">
        <v>61</v>
      </c>
      <c r="B89" s="6"/>
      <c r="C89" s="6" t="s">
        <v>131</v>
      </c>
      <c r="D89" s="6" t="s">
        <v>216</v>
      </c>
      <c r="E89" s="6" t="s">
        <v>230</v>
      </c>
      <c r="F89" s="17">
        <v>6</v>
      </c>
      <c r="G89" s="17">
        <v>0</v>
      </c>
      <c r="H89" s="17">
        <f t="shared" si="11"/>
        <v>0</v>
      </c>
      <c r="I89" s="17">
        <f t="shared" si="12"/>
        <v>0</v>
      </c>
      <c r="J89" s="17">
        <f t="shared" si="13"/>
        <v>0</v>
      </c>
      <c r="K89" s="26" t="s">
        <v>68</v>
      </c>
      <c r="L89" s="17">
        <f t="shared" si="14"/>
        <v>0</v>
      </c>
      <c r="W89" s="17">
        <f t="shared" si="15"/>
        <v>0</v>
      </c>
      <c r="X89" s="17">
        <f t="shared" si="16"/>
        <v>0</v>
      </c>
      <c r="Y89" s="17">
        <f t="shared" si="17"/>
        <v>0</v>
      </c>
      <c r="AA89" s="29">
        <v>21</v>
      </c>
      <c r="AB89" s="29">
        <f t="shared" si="18"/>
        <v>0</v>
      </c>
      <c r="AC89" s="29">
        <f t="shared" si="19"/>
        <v>0</v>
      </c>
      <c r="AJ89" s="29">
        <f t="shared" si="20"/>
        <v>0</v>
      </c>
      <c r="AK89" s="29">
        <f t="shared" si="21"/>
        <v>0</v>
      </c>
      <c r="AL89" s="30" t="s">
        <v>277</v>
      </c>
      <c r="AM89" s="30" t="s">
        <v>284</v>
      </c>
      <c r="AN89" s="24" t="s">
        <v>285</v>
      </c>
    </row>
    <row r="90" spans="1:40" ht="12.75">
      <c r="A90" s="6" t="s">
        <v>62</v>
      </c>
      <c r="B90" s="6"/>
      <c r="C90" s="6" t="s">
        <v>132</v>
      </c>
      <c r="D90" s="6" t="s">
        <v>217</v>
      </c>
      <c r="E90" s="6" t="s">
        <v>230</v>
      </c>
      <c r="F90" s="17">
        <v>6</v>
      </c>
      <c r="G90" s="17">
        <v>0</v>
      </c>
      <c r="H90" s="17">
        <f t="shared" si="11"/>
        <v>0</v>
      </c>
      <c r="I90" s="17">
        <f t="shared" si="12"/>
        <v>0</v>
      </c>
      <c r="J90" s="17">
        <f t="shared" si="13"/>
        <v>0</v>
      </c>
      <c r="K90" s="26" t="s">
        <v>68</v>
      </c>
      <c r="L90" s="17">
        <f t="shared" si="14"/>
        <v>0</v>
      </c>
      <c r="W90" s="17">
        <f t="shared" si="15"/>
        <v>0</v>
      </c>
      <c r="X90" s="17">
        <f t="shared" si="16"/>
        <v>0</v>
      </c>
      <c r="Y90" s="17">
        <f t="shared" si="17"/>
        <v>0</v>
      </c>
      <c r="AA90" s="29">
        <v>21</v>
      </c>
      <c r="AB90" s="29">
        <f t="shared" si="18"/>
        <v>0</v>
      </c>
      <c r="AC90" s="29">
        <f t="shared" si="19"/>
        <v>0</v>
      </c>
      <c r="AJ90" s="29">
        <f t="shared" si="20"/>
        <v>0</v>
      </c>
      <c r="AK90" s="29">
        <f t="shared" si="21"/>
        <v>0</v>
      </c>
      <c r="AL90" s="30" t="s">
        <v>277</v>
      </c>
      <c r="AM90" s="30" t="s">
        <v>284</v>
      </c>
      <c r="AN90" s="24" t="s">
        <v>285</v>
      </c>
    </row>
    <row r="91" spans="1:40" ht="12.75">
      <c r="A91" s="6" t="s">
        <v>63</v>
      </c>
      <c r="B91" s="6"/>
      <c r="C91" s="6" t="s">
        <v>133</v>
      </c>
      <c r="D91" s="6" t="s">
        <v>218</v>
      </c>
      <c r="E91" s="6" t="s">
        <v>230</v>
      </c>
      <c r="F91" s="17">
        <v>80</v>
      </c>
      <c r="G91" s="17">
        <v>0</v>
      </c>
      <c r="H91" s="17">
        <f t="shared" si="11"/>
        <v>0</v>
      </c>
      <c r="I91" s="17">
        <f t="shared" si="12"/>
        <v>0</v>
      </c>
      <c r="J91" s="17">
        <f t="shared" si="13"/>
        <v>0</v>
      </c>
      <c r="K91" s="26" t="s">
        <v>68</v>
      </c>
      <c r="L91" s="17">
        <f t="shared" si="14"/>
        <v>0</v>
      </c>
      <c r="W91" s="17">
        <f t="shared" si="15"/>
        <v>0</v>
      </c>
      <c r="X91" s="17">
        <f t="shared" si="16"/>
        <v>0</v>
      </c>
      <c r="Y91" s="17">
        <f t="shared" si="17"/>
        <v>0</v>
      </c>
      <c r="AA91" s="29">
        <v>21</v>
      </c>
      <c r="AB91" s="29">
        <f t="shared" si="18"/>
        <v>0</v>
      </c>
      <c r="AC91" s="29">
        <f t="shared" si="19"/>
        <v>0</v>
      </c>
      <c r="AJ91" s="29">
        <f t="shared" si="20"/>
        <v>0</v>
      </c>
      <c r="AK91" s="29">
        <f t="shared" si="21"/>
        <v>0</v>
      </c>
      <c r="AL91" s="30" t="s">
        <v>277</v>
      </c>
      <c r="AM91" s="30" t="s">
        <v>284</v>
      </c>
      <c r="AN91" s="24" t="s">
        <v>285</v>
      </c>
    </row>
    <row r="92" spans="1:40" ht="12.75">
      <c r="A92" s="7" t="s">
        <v>64</v>
      </c>
      <c r="B92" s="7"/>
      <c r="C92" s="7" t="s">
        <v>134</v>
      </c>
      <c r="D92" s="7" t="s">
        <v>219</v>
      </c>
      <c r="E92" s="7" t="s">
        <v>230</v>
      </c>
      <c r="F92" s="18">
        <v>4</v>
      </c>
      <c r="G92" s="18">
        <v>0</v>
      </c>
      <c r="H92" s="18">
        <f t="shared" si="11"/>
        <v>0</v>
      </c>
      <c r="I92" s="18">
        <f t="shared" si="12"/>
        <v>0</v>
      </c>
      <c r="J92" s="18">
        <f t="shared" si="13"/>
        <v>0</v>
      </c>
      <c r="K92" s="26" t="s">
        <v>68</v>
      </c>
      <c r="L92" s="17">
        <f t="shared" si="14"/>
        <v>0</v>
      </c>
      <c r="W92" s="17">
        <f t="shared" si="15"/>
        <v>0</v>
      </c>
      <c r="X92" s="17">
        <f t="shared" si="16"/>
        <v>0</v>
      </c>
      <c r="Y92" s="17">
        <f t="shared" si="17"/>
        <v>0</v>
      </c>
      <c r="AA92" s="29">
        <v>21</v>
      </c>
      <c r="AB92" s="29">
        <f t="shared" si="18"/>
        <v>0</v>
      </c>
      <c r="AC92" s="29">
        <f t="shared" si="19"/>
        <v>0</v>
      </c>
      <c r="AJ92" s="29">
        <f t="shared" si="20"/>
        <v>0</v>
      </c>
      <c r="AK92" s="29">
        <f t="shared" si="21"/>
        <v>0</v>
      </c>
      <c r="AL92" s="30" t="s">
        <v>277</v>
      </c>
      <c r="AM92" s="30" t="s">
        <v>284</v>
      </c>
      <c r="AN92" s="24" t="s">
        <v>285</v>
      </c>
    </row>
    <row r="93" spans="1:25" ht="12.75">
      <c r="A93" s="8"/>
      <c r="B93" s="8"/>
      <c r="C93" s="8"/>
      <c r="D93" s="8"/>
      <c r="E93" s="8"/>
      <c r="F93" s="8"/>
      <c r="G93" s="8"/>
      <c r="H93" s="104" t="s">
        <v>237</v>
      </c>
      <c r="I93" s="60"/>
      <c r="J93" s="33">
        <f>J12+J15+J20+J22+J28+J31+J34+J38+J40+J43+J46+J48+J52+J57+J59+J65+J67+J69+J76+J78+J80+J85</f>
        <v>0</v>
      </c>
      <c r="W93" s="34">
        <f>SUM(W13:W92)</f>
        <v>0</v>
      </c>
      <c r="X93" s="34">
        <f>SUM(X13:X92)</f>
        <v>0</v>
      </c>
      <c r="Y93" s="34">
        <f>SUM(Y13:Y92)</f>
        <v>0</v>
      </c>
    </row>
    <row r="94" ht="11.25" customHeight="1">
      <c r="A94" s="9" t="s">
        <v>65</v>
      </c>
    </row>
    <row r="95" spans="1:10" ht="409.5" customHeight="1" hidden="1">
      <c r="A95" s="66"/>
      <c r="B95" s="58"/>
      <c r="C95" s="58"/>
      <c r="D95" s="58"/>
      <c r="E95" s="58"/>
      <c r="F95" s="58"/>
      <c r="G95" s="58"/>
      <c r="H95" s="58"/>
      <c r="I95" s="58"/>
      <c r="J95" s="58"/>
    </row>
  </sheetData>
  <sheetProtection/>
  <mergeCells count="50">
    <mergeCell ref="H93:I93"/>
    <mergeCell ref="A95:J95"/>
    <mergeCell ref="D67:G67"/>
    <mergeCell ref="D69:G69"/>
    <mergeCell ref="D76:G76"/>
    <mergeCell ref="D78:G78"/>
    <mergeCell ref="D80:G80"/>
    <mergeCell ref="D85:G85"/>
    <mergeCell ref="D46:G46"/>
    <mergeCell ref="D48:G48"/>
    <mergeCell ref="D52:G52"/>
    <mergeCell ref="D57:G57"/>
    <mergeCell ref="D59:G59"/>
    <mergeCell ref="D65:G65"/>
    <mergeCell ref="D28:G28"/>
    <mergeCell ref="D31:G31"/>
    <mergeCell ref="D34:G34"/>
    <mergeCell ref="D38:G38"/>
    <mergeCell ref="D40:G40"/>
    <mergeCell ref="D43:G43"/>
    <mergeCell ref="H10:J10"/>
    <mergeCell ref="D12:G12"/>
    <mergeCell ref="D15:G15"/>
    <mergeCell ref="D20:G20"/>
    <mergeCell ref="D22:G22"/>
    <mergeCell ref="A8:C9"/>
    <mergeCell ref="D8:D9"/>
    <mergeCell ref="E8:F9"/>
    <mergeCell ref="G8:H9"/>
    <mergeCell ref="I8:I9"/>
    <mergeCell ref="J8:J9"/>
    <mergeCell ref="A6:C7"/>
    <mergeCell ref="D6:D7"/>
    <mergeCell ref="E6:F7"/>
    <mergeCell ref="G6:H7"/>
    <mergeCell ref="I6:I7"/>
    <mergeCell ref="J6:J7"/>
    <mergeCell ref="A4:C5"/>
    <mergeCell ref="D4:D5"/>
    <mergeCell ref="E4:F5"/>
    <mergeCell ref="G4:H5"/>
    <mergeCell ref="I4:I5"/>
    <mergeCell ref="J4:J5"/>
    <mergeCell ref="A1:J1"/>
    <mergeCell ref="A2:C3"/>
    <mergeCell ref="D2:D3"/>
    <mergeCell ref="E2:F3"/>
    <mergeCell ref="G2:H3"/>
    <mergeCell ref="I2:I3"/>
    <mergeCell ref="J2:J3"/>
  </mergeCells>
  <printOptions/>
  <pageMargins left="0.394" right="0.394" top="0.591" bottom="0.591" header="0.5" footer="0.5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zacha1</cp:lastModifiedBy>
  <cp:lastPrinted>2015-03-18T10:29:53Z</cp:lastPrinted>
  <dcterms:modified xsi:type="dcterms:W3CDTF">2015-03-18T10:31:04Z</dcterms:modified>
  <cp:category/>
  <cp:version/>
  <cp:contentType/>
  <cp:contentStatus/>
</cp:coreProperties>
</file>