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<sst xmlns="http://schemas.openxmlformats.org/spreadsheetml/2006/main" count="352" uniqueCount="210">
  <si>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</si>
  <si>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</si>
  <si>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</si>
  <si>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</si>
  <si>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</si>
  <si>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</si>
  <si>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</si>
  <si>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</si>
  <si>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</si>
  <si>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</si>
  <si>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</si>
  <si>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</si>
  <si>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</si>
  <si>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</si>
  <si>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</si>
  <si>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</si>
  <si>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</si>
  <si>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</si>
  <si>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</si>
  <si>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</si>
  <si>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</si>
  <si>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</si>
  <si>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</si>
  <si>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</si>
  <si>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</si>
  <si>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</si>
  <si>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</si>
  <si>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</si>
  <si>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</si>
  <si>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</si>
  <si>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</si>
  <si>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</si>
  <si>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</si>
  <si>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Objekt</t>
  </si>
  <si>
    <t>Kód</t>
  </si>
  <si>
    <t>0</t>
  </si>
  <si>
    <t>003VD</t>
  </si>
  <si>
    <t>004VD</t>
  </si>
  <si>
    <t>132201111R00</t>
  </si>
  <si>
    <t>162701105R00</t>
  </si>
  <si>
    <t>162701109R00</t>
  </si>
  <si>
    <t>167101101R00</t>
  </si>
  <si>
    <t>171201201R00</t>
  </si>
  <si>
    <t>180402112R00</t>
  </si>
  <si>
    <t>00572400</t>
  </si>
  <si>
    <t>182301122R00</t>
  </si>
  <si>
    <t>199000005R00</t>
  </si>
  <si>
    <t>45</t>
  </si>
  <si>
    <t>452112111R00</t>
  </si>
  <si>
    <t>57</t>
  </si>
  <si>
    <t>573211111R00</t>
  </si>
  <si>
    <t>577112123R00</t>
  </si>
  <si>
    <t>572713112R00</t>
  </si>
  <si>
    <t>89</t>
  </si>
  <si>
    <t>899331111R00</t>
  </si>
  <si>
    <t>91</t>
  </si>
  <si>
    <t>915491211R00</t>
  </si>
  <si>
    <t>59218562</t>
  </si>
  <si>
    <t>917862111R00</t>
  </si>
  <si>
    <t>59217472</t>
  </si>
  <si>
    <t>59217476</t>
  </si>
  <si>
    <t>919735111R00</t>
  </si>
  <si>
    <t>H22</t>
  </si>
  <si>
    <t>998225111R00</t>
  </si>
  <si>
    <t>998225195R00</t>
  </si>
  <si>
    <t>M46</t>
  </si>
  <si>
    <t>460010024RT3</t>
  </si>
  <si>
    <t>OPRAVA KOLÍNSKÉ ULICE, KOLÍN-SENDRAŽICE</t>
  </si>
  <si>
    <t>MÍSTNÍ KOMUNIKACE</t>
  </si>
  <si>
    <t>KOLÍN-SENDRAŽICE</t>
  </si>
  <si>
    <t>Zkrácený popis</t>
  </si>
  <si>
    <t>Rozměry</t>
  </si>
  <si>
    <t>Všeobecné konstrukce a práce</t>
  </si>
  <si>
    <t>Geodetické zaměření stavby - skutečné provedení</t>
  </si>
  <si>
    <t>Dopravně inženýrské opatření během realizace stavby (projektová dokumentace+materiál-SDZ+vyřízení)</t>
  </si>
  <si>
    <t>Hloubené vykopávky</t>
  </si>
  <si>
    <t>Hloubení rýh š.do 60 cm v hor.3 do 100 m3, STROJNĚ</t>
  </si>
  <si>
    <t>Přemístění výkopku</t>
  </si>
  <si>
    <t>Vodorovné přemístění výkopku z hor.1-4 do 10000 m</t>
  </si>
  <si>
    <t>Příplatek k vod. přemístění hor.1-4 za další 1 km</t>
  </si>
  <si>
    <t>Nakládání výkopku z hor.1-4 v množství do 100 m3</t>
  </si>
  <si>
    <t>Konstrukce ze zemin</t>
  </si>
  <si>
    <t>Uložení sypaniny na skládce</t>
  </si>
  <si>
    <t>Povrchové úpravy terénu</t>
  </si>
  <si>
    <t>Založení trávníku parkového výsevem svah do 1:2</t>
  </si>
  <si>
    <t>Směs travní parková I. běžná zátěž PROFI</t>
  </si>
  <si>
    <t>Rozprostření ornice, tl. 10-15 cm, do 500 m2 + dodání ornice</t>
  </si>
  <si>
    <t>Hloubení pro podzemní stěny, ražení a hloubení důlní</t>
  </si>
  <si>
    <t>Poplatek za skládku zeminy 1- 4</t>
  </si>
  <si>
    <t>Podkladní a vedlejší konstrukce (kromě vozovek a železničního svršku)</t>
  </si>
  <si>
    <t>Osazení beton, prstenců pod mříže, výšky do100 mm</t>
  </si>
  <si>
    <t>Kryty štěrkových a živičných pozemních komunikací a zpevněných ploch</t>
  </si>
  <si>
    <t>Postřik živičný spojovací z asfaltu 0,8 kg/m2</t>
  </si>
  <si>
    <t>Beton asfalt. ACO 11 S modifik. š.nad 3 m, tl.4 cm</t>
  </si>
  <si>
    <t>Vyrovnání povrchu krytů kamen. obaleným asfaltem</t>
  </si>
  <si>
    <t>Ostatní konstrukce a práce na trubním vedení</t>
  </si>
  <si>
    <t>Výšková úprava uličního vstupu nebo šachty do 20 cm, zvýšení poklopu</t>
  </si>
  <si>
    <t>Doplňující konstrukce a práce na pozemních komunikacích a zpevněných plochách</t>
  </si>
  <si>
    <t>Osazení vodícího proužku do MC,podkl.C12/15, 25 cm</t>
  </si>
  <si>
    <t>Krajník silniční CBS - K  50x25x8 cm</t>
  </si>
  <si>
    <t>Osazení stojat. obrub.bet. s opěrou,lože z C 12/15</t>
  </si>
  <si>
    <t>Obrubník silniční 1000/150/250 šedý</t>
  </si>
  <si>
    <t>Obrubník silniční nájezdový 1000/150/150 šedý</t>
  </si>
  <si>
    <t>Řezání stávajícího živičného krytu tl. do 5 cm</t>
  </si>
  <si>
    <t>Komunikace pozemní a letiště</t>
  </si>
  <si>
    <t>Přesun hmot, pozemní komunikace, kryt živičný</t>
  </si>
  <si>
    <t>Přesun hmot, komunik. živičné, přípl. dalších 5 km</t>
  </si>
  <si>
    <t>Zemní práce při montážích</t>
  </si>
  <si>
    <t>Vytýčení kabelové trasy v zastavěném prostoru - ČEZ a.s., Telefńica O2, veřejné osvětlení, vodovod</t>
  </si>
  <si>
    <t>Doba výstavby:</t>
  </si>
  <si>
    <t>Začátek výstavby:</t>
  </si>
  <si>
    <t>Konec výstavby:</t>
  </si>
  <si>
    <t>Zpracováno dne:</t>
  </si>
  <si>
    <t>M.j.</t>
  </si>
  <si>
    <t>kpl</t>
  </si>
  <si>
    <t>m3</t>
  </si>
  <si>
    <t>m2</t>
  </si>
  <si>
    <t>kg</t>
  </si>
  <si>
    <t>t</t>
  </si>
  <si>
    <t>kus</t>
  </si>
  <si>
    <t>m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</si>
  <si>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</si>
  <si>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</si>
  <si>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</si>
  <si>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</si>
  <si>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</si>
  <si>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</si>
  <si>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</si>
  <si>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</si>
  <si>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</si>
  <si>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</si>
  <si>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</si>
  <si>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</si>
  <si>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nám. 78, 280 12 Kolín</t>
  </si>
  <si>
    <t>Celkem</t>
  </si>
  <si>
    <t>Přesuny</t>
  </si>
  <si>
    <t>Typ skupiny</t>
  </si>
  <si>
    <t>HS</t>
  </si>
  <si>
    <t>PR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</si>
  <si>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</si>
  <si>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</si>
  <si>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</si>
  <si>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</si>
  <si>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</si>
  <si>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</si>
  <si>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</si>
  <si>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</si>
  <si>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</si>
  <si>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13_</t>
  </si>
  <si>
    <t>16_</t>
  </si>
  <si>
    <t>17_</t>
  </si>
  <si>
    <t>18_</t>
  </si>
  <si>
    <t>19_</t>
  </si>
  <si>
    <t>45_</t>
  </si>
  <si>
    <t>57_</t>
  </si>
  <si>
    <t>89_</t>
  </si>
  <si>
    <t>91_</t>
  </si>
  <si>
    <t>H22_</t>
  </si>
  <si>
    <t>M46_</t>
  </si>
  <si>
    <t>1_</t>
  </si>
  <si>
    <t>4_</t>
  </si>
  <si>
    <t>5_</t>
  </si>
  <si>
    <t>8_</t>
  </si>
  <si>
    <t>9_</t>
  </si>
  <si>
    <t>_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</si>
  <si>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</si>
  <si>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</si>
  <si>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</si>
  <si>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</si>
  <si>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</si>
  <si>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</si>
  <si>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</si>
  <si>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</si>
  <si>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</si>
  <si>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</si>
  <si>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</si>
  <si>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</si>
  <si>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</si>
  <si>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</si>
  <si>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</si>
  <si>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</si>
  <si>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</si>
  <si>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</si>
  <si>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</si>
  <si>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</si>
  <si>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</si>
  <si>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</si>
  <si>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</si>
  <si>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</si>
  <si>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</si>
  <si>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</si>
  <si>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</si>
  <si>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</si>
  <si>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</si>
  <si>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</si>
  <si>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</si>
  <si>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</si>
  <si>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</si>
  <si>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</si>
  <si>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</si>
  <si>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</si>
  <si>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</si>
  <si>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</si>
  <si>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</si>
  <si>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</si>
  <si>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</si>
  <si>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</si>
  <si>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</si>
  <si>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</si>
  <si>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00235440/CZ00235440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</si>
</sst>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33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" fontId="11" fillId="0" borderId="24" xfId="0" applyNumberFormat="1" applyFont="1" applyFill="1" applyBorder="1" applyAlignment="1" applyProtection="1">
      <alignment horizontal="right" vertical="center"/>
      <protection/>
    </xf>
    <xf numFmtId="49" fontId="11" fillId="0" borderId="24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0" fillId="33" borderId="33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49" fontId="10" fillId="33" borderId="32" xfId="0" applyNumberFormat="1" applyFont="1" applyFill="1" applyBorder="1" applyAlignment="1" applyProtection="1">
      <alignment horizontal="left" vertical="center"/>
      <protection/>
    </xf>
    <xf numFmtId="0" fontId="10" fillId="33" borderId="36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4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4" sqref="I4:I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52" t="s">
        <v>165</v>
      </c>
      <c r="B1" s="53"/>
      <c r="C1" s="53"/>
      <c r="D1" s="53"/>
      <c r="E1" s="53"/>
      <c r="F1" s="53"/>
      <c r="G1" s="53"/>
      <c r="H1" s="53"/>
      <c r="I1" s="53"/>
    </row>
    <row r="2" spans="1:10" ht="12.75">
      <c r="A2" s="54" t="s">
        <v>1</v>
      </c>
      <c r="B2" s="55"/>
      <c r="C2" s="58" t="s">
        <v>67</v>
      </c>
      <c r="D2" s="59"/>
      <c r="E2" s="61" t="s">
        <v>128</v>
      </c>
      <c r="F2" s="61" t="s">
        <v>133</v>
      </c>
      <c r="G2" s="55"/>
      <c r="H2" s="61" t="s">
        <v>205</v>
      </c>
      <c r="I2" s="62" t="s">
        <v>209</v>
      </c>
      <c r="J2" s="27"/>
    </row>
    <row r="3" spans="1:10" ht="12.75">
      <c r="A3" s="56"/>
      <c r="B3" s="57"/>
      <c r="C3" s="60"/>
      <c r="D3" s="60"/>
      <c r="E3" s="57"/>
      <c r="F3" s="57"/>
      <c r="G3" s="57"/>
      <c r="H3" s="57"/>
      <c r="I3" s="63"/>
      <c r="J3" s="27"/>
    </row>
    <row r="4" spans="1:10" ht="12.75">
      <c r="A4" s="64" t="s">
        <v>2</v>
      </c>
      <c r="B4" s="57"/>
      <c r="C4" s="65" t="s">
        <v>68</v>
      </c>
      <c r="D4" s="57"/>
      <c r="E4" s="65" t="s">
        <v>129</v>
      </c>
      <c r="F4" s="65"/>
      <c r="G4" s="57"/>
      <c r="H4" s="65" t="s">
        <v>205</v>
      </c>
      <c r="I4" s="66"/>
      <c r="J4" s="27"/>
    </row>
    <row r="5" spans="1:10" ht="12.75">
      <c r="A5" s="56"/>
      <c r="B5" s="57"/>
      <c r="C5" s="57"/>
      <c r="D5" s="57"/>
      <c r="E5" s="57"/>
      <c r="F5" s="57"/>
      <c r="G5" s="57"/>
      <c r="H5" s="57"/>
      <c r="I5" s="63"/>
      <c r="J5" s="27"/>
    </row>
    <row r="6" spans="1:10" ht="12.75">
      <c r="A6" s="64" t="s">
        <v>3</v>
      </c>
      <c r="B6" s="57"/>
      <c r="C6" s="65" t="s">
        <v>69</v>
      </c>
      <c r="D6" s="57"/>
      <c r="E6" s="65" t="s">
        <v>130</v>
      </c>
      <c r="F6" s="65"/>
      <c r="G6" s="57"/>
      <c r="H6" s="65" t="s">
        <v>205</v>
      </c>
      <c r="I6" s="66"/>
      <c r="J6" s="27"/>
    </row>
    <row r="7" spans="1:10" ht="12.75">
      <c r="A7" s="56"/>
      <c r="B7" s="57"/>
      <c r="C7" s="57"/>
      <c r="D7" s="57"/>
      <c r="E7" s="57"/>
      <c r="F7" s="57"/>
      <c r="G7" s="57"/>
      <c r="H7" s="57"/>
      <c r="I7" s="63"/>
      <c r="J7" s="27"/>
    </row>
    <row r="8" spans="1:10" ht="12.75">
      <c r="A8" s="64" t="s">
        <v>110</v>
      </c>
      <c r="B8" s="57"/>
      <c r="C8" s="67"/>
      <c r="D8" s="57"/>
      <c r="E8" s="65" t="s">
        <v>111</v>
      </c>
      <c r="F8" s="57"/>
      <c r="G8" s="57"/>
      <c r="H8" s="68" t="s">
        <v>206</v>
      </c>
      <c r="I8" s="66" t="s">
        <v>31</v>
      </c>
      <c r="J8" s="27"/>
    </row>
    <row r="9" spans="1:10" ht="12.75">
      <c r="A9" s="56"/>
      <c r="B9" s="57"/>
      <c r="C9" s="57"/>
      <c r="D9" s="57"/>
      <c r="E9" s="57"/>
      <c r="F9" s="57"/>
      <c r="G9" s="57"/>
      <c r="H9" s="57"/>
      <c r="I9" s="63"/>
      <c r="J9" s="27"/>
    </row>
    <row r="10" spans="1:10" ht="12.75">
      <c r="A10" s="64" t="s">
        <v>4</v>
      </c>
      <c r="B10" s="57"/>
      <c r="C10" s="65"/>
      <c r="D10" s="57"/>
      <c r="E10" s="65" t="s">
        <v>131</v>
      </c>
      <c r="F10" s="65"/>
      <c r="G10" s="57"/>
      <c r="H10" s="68" t="s">
        <v>207</v>
      </c>
      <c r="I10" s="71"/>
      <c r="J10" s="27"/>
    </row>
    <row r="11" spans="1:10" ht="12.75">
      <c r="A11" s="69"/>
      <c r="B11" s="70"/>
      <c r="C11" s="70"/>
      <c r="D11" s="70"/>
      <c r="E11" s="70"/>
      <c r="F11" s="70"/>
      <c r="G11" s="70"/>
      <c r="H11" s="70"/>
      <c r="I11" s="72"/>
      <c r="J11" s="27"/>
    </row>
    <row r="12" spans="1:9" ht="23.25" customHeight="1">
      <c r="A12" s="73" t="s">
        <v>166</v>
      </c>
      <c r="B12" s="74"/>
      <c r="C12" s="74"/>
      <c r="D12" s="74"/>
      <c r="E12" s="74"/>
      <c r="F12" s="74"/>
      <c r="G12" s="74"/>
      <c r="H12" s="74"/>
      <c r="I12" s="74"/>
    </row>
    <row r="13" spans="1:10" ht="26.25" customHeight="1">
      <c r="A13" s="35" t="s">
        <v>167</v>
      </c>
      <c r="B13" s="75" t="s">
        <v>179</v>
      </c>
      <c r="C13" s="76"/>
      <c r="D13" s="35" t="s">
        <v>181</v>
      </c>
      <c r="E13" s="75" t="s">
        <v>190</v>
      </c>
      <c r="F13" s="76"/>
      <c r="G13" s="35" t="s">
        <v>191</v>
      </c>
      <c r="H13" s="75" t="s">
        <v>208</v>
      </c>
      <c r="I13" s="76"/>
      <c r="J13" s="27"/>
    </row>
    <row r="14" spans="1:10" ht="15" customHeight="1">
      <c r="A14" s="36" t="s">
        <v>168</v>
      </c>
      <c r="B14" s="41" t="s">
        <v>180</v>
      </c>
      <c r="C14" s="45">
        <f>SUM('Stavební rozpočet'!O12:O48)</f>
        <v>0</v>
      </c>
      <c r="D14" s="77" t="s">
        <v>182</v>
      </c>
      <c r="E14" s="78"/>
      <c r="F14" s="45">
        <v>0</v>
      </c>
      <c r="G14" s="77" t="s">
        <v>192</v>
      </c>
      <c r="H14" s="78"/>
      <c r="I14" s="45">
        <v>0</v>
      </c>
      <c r="J14" s="27"/>
    </row>
    <row r="15" spans="1:10" ht="15" customHeight="1">
      <c r="A15" s="37"/>
      <c r="B15" s="41" t="s">
        <v>132</v>
      </c>
      <c r="C15" s="45">
        <f>SUM('Stavební rozpočet'!P12:P48)</f>
        <v>0</v>
      </c>
      <c r="D15" s="77" t="s">
        <v>183</v>
      </c>
      <c r="E15" s="78"/>
      <c r="F15" s="45">
        <v>0</v>
      </c>
      <c r="G15" s="77" t="s">
        <v>193</v>
      </c>
      <c r="H15" s="78"/>
      <c r="I15" s="45">
        <v>0</v>
      </c>
      <c r="J15" s="27"/>
    </row>
    <row r="16" spans="1:10" ht="15" customHeight="1">
      <c r="A16" s="36" t="s">
        <v>169</v>
      </c>
      <c r="B16" s="41" t="s">
        <v>180</v>
      </c>
      <c r="C16" s="45">
        <f>SUM('Stavební rozpočet'!Q12:Q48)</f>
        <v>0</v>
      </c>
      <c r="D16" s="77" t="s">
        <v>184</v>
      </c>
      <c r="E16" s="78"/>
      <c r="F16" s="45">
        <v>0</v>
      </c>
      <c r="G16" s="77" t="s">
        <v>194</v>
      </c>
      <c r="H16" s="78"/>
      <c r="I16" s="45">
        <v>0</v>
      </c>
      <c r="J16" s="27"/>
    </row>
    <row r="17" spans="1:10" ht="15" customHeight="1">
      <c r="A17" s="37"/>
      <c r="B17" s="41" t="s">
        <v>132</v>
      </c>
      <c r="C17" s="45">
        <f>SUM('Stavební rozpočet'!R12:R48)</f>
        <v>0</v>
      </c>
      <c r="D17" s="77"/>
      <c r="E17" s="78"/>
      <c r="F17" s="46"/>
      <c r="G17" s="77" t="s">
        <v>195</v>
      </c>
      <c r="H17" s="78"/>
      <c r="I17" s="45">
        <v>0</v>
      </c>
      <c r="J17" s="27"/>
    </row>
    <row r="18" spans="1:10" ht="15" customHeight="1">
      <c r="A18" s="36" t="s">
        <v>170</v>
      </c>
      <c r="B18" s="41" t="s">
        <v>180</v>
      </c>
      <c r="C18" s="45">
        <f>SUM('Stavební rozpočet'!S12:S48)</f>
        <v>0</v>
      </c>
      <c r="D18" s="77"/>
      <c r="E18" s="78"/>
      <c r="F18" s="46"/>
      <c r="G18" s="77" t="s">
        <v>196</v>
      </c>
      <c r="H18" s="78"/>
      <c r="I18" s="45">
        <v>0</v>
      </c>
      <c r="J18" s="27"/>
    </row>
    <row r="19" spans="1:10" ht="15" customHeight="1">
      <c r="A19" s="37"/>
      <c r="B19" s="41" t="s">
        <v>132</v>
      </c>
      <c r="C19" s="45">
        <f>SUM('Stavební rozpočet'!T12:T48)</f>
        <v>0</v>
      </c>
      <c r="D19" s="77"/>
      <c r="E19" s="78"/>
      <c r="F19" s="46"/>
      <c r="G19" s="77" t="s">
        <v>197</v>
      </c>
      <c r="H19" s="78"/>
      <c r="I19" s="45">
        <v>0</v>
      </c>
      <c r="J19" s="27"/>
    </row>
    <row r="20" spans="1:10" ht="15" customHeight="1">
      <c r="A20" s="79" t="s">
        <v>171</v>
      </c>
      <c r="B20" s="80"/>
      <c r="C20" s="45">
        <f>SUM('Stavební rozpočet'!U12:U48)</f>
        <v>0</v>
      </c>
      <c r="D20" s="77"/>
      <c r="E20" s="78"/>
      <c r="F20" s="46"/>
      <c r="G20" s="77"/>
      <c r="H20" s="78"/>
      <c r="I20" s="46"/>
      <c r="J20" s="27"/>
    </row>
    <row r="21" spans="1:10" ht="15" customHeight="1">
      <c r="A21" s="79" t="s">
        <v>172</v>
      </c>
      <c r="B21" s="80"/>
      <c r="C21" s="45">
        <f>SUM('Stavební rozpočet'!M12:M48)</f>
        <v>0</v>
      </c>
      <c r="D21" s="77"/>
      <c r="E21" s="78"/>
      <c r="F21" s="46"/>
      <c r="G21" s="77"/>
      <c r="H21" s="78"/>
      <c r="I21" s="46"/>
      <c r="J21" s="27"/>
    </row>
    <row r="22" spans="1:10" ht="16.5" customHeight="1">
      <c r="A22" s="79" t="s">
        <v>173</v>
      </c>
      <c r="B22" s="80"/>
      <c r="C22" s="45">
        <f>SUM(C14:C21)</f>
        <v>0</v>
      </c>
      <c r="D22" s="79" t="s">
        <v>185</v>
      </c>
      <c r="E22" s="80"/>
      <c r="F22" s="45">
        <f>SUM(F14:F21)</f>
        <v>0</v>
      </c>
      <c r="G22" s="79" t="s">
        <v>198</v>
      </c>
      <c r="H22" s="80"/>
      <c r="I22" s="45">
        <f>SUM(I14:I21)</f>
        <v>0</v>
      </c>
      <c r="J22" s="27"/>
    </row>
    <row r="23" spans="1:10" ht="15" customHeight="1">
      <c r="A23" s="8"/>
      <c r="B23" s="8"/>
      <c r="C23" s="43"/>
      <c r="D23" s="79" t="s">
        <v>186</v>
      </c>
      <c r="E23" s="80"/>
      <c r="F23" s="47">
        <v>0</v>
      </c>
      <c r="G23" s="79" t="s">
        <v>199</v>
      </c>
      <c r="H23" s="80"/>
      <c r="I23" s="45">
        <v>0</v>
      </c>
      <c r="J23" s="27"/>
    </row>
    <row r="24" spans="4:9" ht="15" customHeight="1">
      <c r="D24" s="8"/>
      <c r="E24" s="8"/>
      <c r="F24" s="48"/>
      <c r="G24" s="79" t="s">
        <v>200</v>
      </c>
      <c r="H24" s="80"/>
      <c r="I24" s="50"/>
    </row>
    <row r="25" spans="6:10" ht="15" customHeight="1">
      <c r="F25" s="49"/>
      <c r="G25" s="79" t="s">
        <v>201</v>
      </c>
      <c r="H25" s="80"/>
      <c r="I25" s="45">
        <v>0</v>
      </c>
      <c r="J25" s="27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81" t="s">
        <v>174</v>
      </c>
      <c r="B27" s="82"/>
      <c r="C27" s="51">
        <f>SUM('Stavební rozpočet'!W12:W48)</f>
        <v>0</v>
      </c>
      <c r="D27" s="44"/>
      <c r="E27" s="38"/>
      <c r="F27" s="38"/>
      <c r="G27" s="38"/>
      <c r="H27" s="38"/>
      <c r="I27" s="38"/>
    </row>
    <row r="28" spans="1:10" ht="15" customHeight="1">
      <c r="A28" s="81" t="s">
        <v>175</v>
      </c>
      <c r="B28" s="82"/>
      <c r="C28" s="51">
        <f>SUM('Stavební rozpočet'!X12:X48)</f>
        <v>0</v>
      </c>
      <c r="D28" s="81" t="s">
        <v>187</v>
      </c>
      <c r="E28" s="82"/>
      <c r="F28" s="51">
        <f>ROUND(C28*(15/100),2)</f>
        <v>0</v>
      </c>
      <c r="G28" s="81" t="s">
        <v>202</v>
      </c>
      <c r="H28" s="82"/>
      <c r="I28" s="51">
        <f>SUM(C27:C29)</f>
        <v>0</v>
      </c>
      <c r="J28" s="27"/>
    </row>
    <row r="29" spans="1:10" ht="15" customHeight="1">
      <c r="A29" s="81" t="s">
        <v>176</v>
      </c>
      <c r="B29" s="82"/>
      <c r="C29" s="51">
        <f>SUM('Stavební rozpočet'!Y12:Y48)+(F22+I22+F23+I23+I24+I25)</f>
        <v>0</v>
      </c>
      <c r="D29" s="81" t="s">
        <v>188</v>
      </c>
      <c r="E29" s="82"/>
      <c r="F29" s="51">
        <f>ROUND(C29*(21/100),2)</f>
        <v>0</v>
      </c>
      <c r="G29" s="81" t="s">
        <v>203</v>
      </c>
      <c r="H29" s="82"/>
      <c r="I29" s="51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25" customHeight="1">
      <c r="A31" s="83" t="s">
        <v>177</v>
      </c>
      <c r="B31" s="84"/>
      <c r="C31" s="85"/>
      <c r="D31" s="83" t="s">
        <v>189</v>
      </c>
      <c r="E31" s="84"/>
      <c r="F31" s="85"/>
      <c r="G31" s="83" t="s">
        <v>204</v>
      </c>
      <c r="H31" s="84"/>
      <c r="I31" s="85"/>
      <c r="J31" s="28"/>
    </row>
    <row r="32" spans="1:10" ht="14.25" customHeight="1">
      <c r="A32" s="86"/>
      <c r="B32" s="87"/>
      <c r="C32" s="88"/>
      <c r="D32" s="86"/>
      <c r="E32" s="87"/>
      <c r="F32" s="88"/>
      <c r="G32" s="86"/>
      <c r="H32" s="87"/>
      <c r="I32" s="88"/>
      <c r="J32" s="28"/>
    </row>
    <row r="33" spans="1:10" ht="14.25" customHeight="1">
      <c r="A33" s="86"/>
      <c r="B33" s="87"/>
      <c r="C33" s="88"/>
      <c r="D33" s="86"/>
      <c r="E33" s="87"/>
      <c r="F33" s="88"/>
      <c r="G33" s="86"/>
      <c r="H33" s="87"/>
      <c r="I33" s="88"/>
      <c r="J33" s="28"/>
    </row>
    <row r="34" spans="1:10" ht="14.25" customHeight="1">
      <c r="A34" s="86"/>
      <c r="B34" s="87"/>
      <c r="C34" s="88"/>
      <c r="D34" s="86"/>
      <c r="E34" s="87"/>
      <c r="F34" s="88"/>
      <c r="G34" s="86"/>
      <c r="H34" s="87"/>
      <c r="I34" s="88"/>
      <c r="J34" s="28"/>
    </row>
    <row r="35" spans="1:10" ht="14.25" customHeight="1">
      <c r="A35" s="89" t="s">
        <v>178</v>
      </c>
      <c r="B35" s="90"/>
      <c r="C35" s="91"/>
      <c r="D35" s="89" t="s">
        <v>178</v>
      </c>
      <c r="E35" s="90"/>
      <c r="F35" s="91"/>
      <c r="G35" s="89" t="s">
        <v>178</v>
      </c>
      <c r="H35" s="90"/>
      <c r="I35" s="91"/>
      <c r="J35" s="28"/>
    </row>
    <row r="36" spans="1:9" ht="11.25" customHeight="1">
      <c r="A36" s="40" t="s">
        <v>32</v>
      </c>
      <c r="B36" s="42"/>
      <c r="C36" s="42"/>
      <c r="D36" s="42"/>
      <c r="E36" s="42"/>
      <c r="F36" s="42"/>
      <c r="G36" s="42"/>
      <c r="H36" s="42"/>
      <c r="I36" s="42"/>
    </row>
    <row r="37" spans="1:9" ht="409.5" customHeight="1" hidden="1">
      <c r="A37" s="65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zoomScalePageLayoutView="0" workbookViewId="0" topLeftCell="A6">
      <selection activeCell="AU21" sqref="AU2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86.00390625" style="0" customWidth="1"/>
    <col min="5" max="5" width="4.28125" style="0" customWidth="1"/>
    <col min="6" max="6" width="12.8515625" style="0" customWidth="1"/>
    <col min="7" max="7" width="12.00390625" style="0" customWidth="1"/>
    <col min="8" max="9" width="14.28125" style="0" customWidth="1"/>
    <col min="10" max="10" width="21.8515625" style="0" customWidth="1"/>
    <col min="11" max="11" width="0" style="0" hidden="1" customWidth="1"/>
    <col min="12" max="44" width="12.140625" style="0" hidden="1" customWidth="1"/>
  </cols>
  <sheetData>
    <row r="1" spans="1:10" ht="21.7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2.75">
      <c r="A2" s="54" t="s">
        <v>1</v>
      </c>
      <c r="B2" s="55"/>
      <c r="C2" s="55"/>
      <c r="D2" s="58" t="s">
        <v>67</v>
      </c>
      <c r="E2" s="94" t="s">
        <v>109</v>
      </c>
      <c r="F2" s="55"/>
      <c r="G2" s="94"/>
      <c r="H2" s="55"/>
      <c r="I2" s="61" t="s">
        <v>128</v>
      </c>
      <c r="J2" s="95" t="s">
        <v>133</v>
      </c>
      <c r="K2" s="27"/>
    </row>
    <row r="3" spans="1:11" ht="12.75">
      <c r="A3" s="56"/>
      <c r="B3" s="57"/>
      <c r="C3" s="57"/>
      <c r="D3" s="60"/>
      <c r="E3" s="57"/>
      <c r="F3" s="57"/>
      <c r="G3" s="57"/>
      <c r="H3" s="57"/>
      <c r="I3" s="57"/>
      <c r="J3" s="63"/>
      <c r="K3" s="27"/>
    </row>
    <row r="4" spans="1:11" ht="12.75">
      <c r="A4" s="64" t="s">
        <v>2</v>
      </c>
      <c r="B4" s="57"/>
      <c r="C4" s="57"/>
      <c r="D4" s="65" t="s">
        <v>68</v>
      </c>
      <c r="E4" s="68" t="s">
        <v>110</v>
      </c>
      <c r="F4" s="57"/>
      <c r="G4" s="67"/>
      <c r="H4" s="57"/>
      <c r="I4" s="65" t="s">
        <v>129</v>
      </c>
      <c r="J4" s="96"/>
      <c r="K4" s="27"/>
    </row>
    <row r="5" spans="1:11" ht="12.75">
      <c r="A5" s="56"/>
      <c r="B5" s="57"/>
      <c r="C5" s="57"/>
      <c r="D5" s="57"/>
      <c r="E5" s="57"/>
      <c r="F5" s="57"/>
      <c r="G5" s="57"/>
      <c r="H5" s="57"/>
      <c r="I5" s="57"/>
      <c r="J5" s="63"/>
      <c r="K5" s="27"/>
    </row>
    <row r="6" spans="1:11" ht="12.75">
      <c r="A6" s="64" t="s">
        <v>3</v>
      </c>
      <c r="B6" s="57"/>
      <c r="C6" s="57"/>
      <c r="D6" s="65" t="s">
        <v>69</v>
      </c>
      <c r="E6" s="68" t="s">
        <v>111</v>
      </c>
      <c r="F6" s="57"/>
      <c r="G6" s="57"/>
      <c r="H6" s="57"/>
      <c r="I6" s="65" t="s">
        <v>130</v>
      </c>
      <c r="J6" s="96"/>
      <c r="K6" s="27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63"/>
      <c r="K7" s="27"/>
    </row>
    <row r="8" spans="1:11" ht="12.75">
      <c r="A8" s="64" t="s">
        <v>4</v>
      </c>
      <c r="B8" s="57"/>
      <c r="C8" s="57"/>
      <c r="D8" s="65"/>
      <c r="E8" s="68" t="s">
        <v>112</v>
      </c>
      <c r="F8" s="57"/>
      <c r="G8" s="67"/>
      <c r="H8" s="57"/>
      <c r="I8" s="65" t="s">
        <v>131</v>
      </c>
      <c r="J8" s="96"/>
      <c r="K8" s="27"/>
    </row>
    <row r="9" spans="1:11" ht="12.75">
      <c r="A9" s="105"/>
      <c r="B9" s="106"/>
      <c r="C9" s="106"/>
      <c r="D9" s="106"/>
      <c r="E9" s="106"/>
      <c r="F9" s="106"/>
      <c r="G9" s="106"/>
      <c r="H9" s="106"/>
      <c r="I9" s="106"/>
      <c r="J9" s="97"/>
      <c r="K9" s="27"/>
    </row>
    <row r="10" spans="1:11" ht="12.75">
      <c r="A10" s="1" t="s">
        <v>5</v>
      </c>
      <c r="B10" s="10" t="s">
        <v>33</v>
      </c>
      <c r="C10" s="10" t="s">
        <v>34</v>
      </c>
      <c r="D10" s="10" t="s">
        <v>70</v>
      </c>
      <c r="E10" s="10" t="s">
        <v>113</v>
      </c>
      <c r="F10" s="15" t="s">
        <v>122</v>
      </c>
      <c r="G10" s="19" t="s">
        <v>123</v>
      </c>
      <c r="H10" s="98" t="s">
        <v>125</v>
      </c>
      <c r="I10" s="99"/>
      <c r="J10" s="100"/>
      <c r="K10" s="28"/>
    </row>
    <row r="11" spans="1:21" ht="12.75">
      <c r="A11" s="2" t="s">
        <v>6</v>
      </c>
      <c r="B11" s="11" t="s">
        <v>6</v>
      </c>
      <c r="C11" s="11" t="s">
        <v>6</v>
      </c>
      <c r="D11" s="14" t="s">
        <v>71</v>
      </c>
      <c r="E11" s="11" t="s">
        <v>6</v>
      </c>
      <c r="F11" s="11" t="s">
        <v>6</v>
      </c>
      <c r="G11" s="20" t="s">
        <v>124</v>
      </c>
      <c r="H11" s="21" t="s">
        <v>126</v>
      </c>
      <c r="I11" s="22" t="s">
        <v>132</v>
      </c>
      <c r="J11" s="23" t="s">
        <v>134</v>
      </c>
      <c r="K11" s="28"/>
      <c r="M11" s="24" t="s">
        <v>135</v>
      </c>
      <c r="N11" s="24" t="s">
        <v>136</v>
      </c>
      <c r="O11" s="24" t="s">
        <v>140</v>
      </c>
      <c r="P11" s="24" t="s">
        <v>141</v>
      </c>
      <c r="Q11" s="24" t="s">
        <v>142</v>
      </c>
      <c r="R11" s="24" t="s">
        <v>143</v>
      </c>
      <c r="S11" s="24" t="s">
        <v>144</v>
      </c>
      <c r="T11" s="24" t="s">
        <v>145</v>
      </c>
      <c r="U11" s="24" t="s">
        <v>146</v>
      </c>
    </row>
    <row r="12" spans="1:34" ht="12.75">
      <c r="A12" s="3"/>
      <c r="B12" s="12"/>
      <c r="C12" s="12" t="s">
        <v>35</v>
      </c>
      <c r="D12" s="101" t="s">
        <v>72</v>
      </c>
      <c r="E12" s="102"/>
      <c r="F12" s="102"/>
      <c r="G12" s="102"/>
      <c r="H12" s="31">
        <f>SUM(H13:H14)</f>
        <v>0</v>
      </c>
      <c r="I12" s="31">
        <f>SUM(I13:I14)</f>
        <v>0</v>
      </c>
      <c r="J12" s="31">
        <f>H12+I12</f>
        <v>0</v>
      </c>
      <c r="M12" s="32">
        <f>IF(N12="PR",J12,SUM(L13:L14))</f>
        <v>0</v>
      </c>
      <c r="N12" s="24" t="s">
        <v>137</v>
      </c>
      <c r="O12" s="32">
        <f>IF(N12="HS",H12,0)</f>
        <v>0</v>
      </c>
      <c r="P12" s="32">
        <f>IF(N12="HS",I12-M12,0)</f>
        <v>0</v>
      </c>
      <c r="Q12" s="32">
        <f>IF(N12="PS",H12,0)</f>
        <v>0</v>
      </c>
      <c r="R12" s="32">
        <f>IF(N12="PS",I12-M12,0)</f>
        <v>0</v>
      </c>
      <c r="S12" s="32">
        <f>IF(N12="MP",H12,0)</f>
        <v>0</v>
      </c>
      <c r="T12" s="32">
        <f>IF(N12="MP",I12-M12,0)</f>
        <v>0</v>
      </c>
      <c r="U12" s="32">
        <f>IF(N12="OM",H12,0)</f>
        <v>0</v>
      </c>
      <c r="V12" s="24"/>
      <c r="AF12" s="32">
        <f>SUM(W13:W14)</f>
        <v>0</v>
      </c>
      <c r="AG12" s="32">
        <f>SUM(X13:X14)</f>
        <v>0</v>
      </c>
      <c r="AH12" s="32">
        <f>SUM(Y13:Y14)</f>
        <v>0</v>
      </c>
    </row>
    <row r="13" spans="1:40" ht="12.75">
      <c r="A13" s="4" t="s">
        <v>7</v>
      </c>
      <c r="B13" s="4"/>
      <c r="C13" s="4" t="s">
        <v>36</v>
      </c>
      <c r="D13" s="4" t="s">
        <v>73</v>
      </c>
      <c r="E13" s="4" t="s">
        <v>114</v>
      </c>
      <c r="F13" s="16">
        <v>1</v>
      </c>
      <c r="G13" s="16"/>
      <c r="H13" s="16">
        <f>ROUND(F13*AB13,2)</f>
        <v>0</v>
      </c>
      <c r="I13" s="16">
        <f>J13-H13</f>
        <v>0</v>
      </c>
      <c r="J13" s="16">
        <f>ROUND(F13*G13,2)</f>
        <v>0</v>
      </c>
      <c r="K13" s="25" t="s">
        <v>7</v>
      </c>
      <c r="L13" s="16">
        <f>IF(K13="5",I13,0)</f>
        <v>0</v>
      </c>
      <c r="W13" s="16">
        <f>IF(AA13=0,J13,0)</f>
        <v>0</v>
      </c>
      <c r="X13" s="16">
        <f>IF(AA13=15,J13,0)</f>
        <v>0</v>
      </c>
      <c r="Y13" s="16">
        <f>IF(AA13=21,J13,0)</f>
        <v>0</v>
      </c>
      <c r="AA13" s="29">
        <v>21</v>
      </c>
      <c r="AB13" s="29">
        <f>G13*0</f>
        <v>0</v>
      </c>
      <c r="AC13" s="29">
        <f>G13*(1-0)</f>
        <v>0</v>
      </c>
      <c r="AJ13" s="29">
        <f>F13*AB13</f>
        <v>0</v>
      </c>
      <c r="AK13" s="29">
        <f>F13*AC13</f>
        <v>0</v>
      </c>
      <c r="AL13" s="30" t="s">
        <v>147</v>
      </c>
      <c r="AM13" s="30" t="s">
        <v>147</v>
      </c>
      <c r="AN13" s="24" t="s">
        <v>164</v>
      </c>
    </row>
    <row r="14" spans="1:40" ht="12.75">
      <c r="A14" s="4" t="s">
        <v>8</v>
      </c>
      <c r="B14" s="4"/>
      <c r="C14" s="4" t="s">
        <v>37</v>
      </c>
      <c r="D14" s="4" t="s">
        <v>74</v>
      </c>
      <c r="E14" s="4" t="s">
        <v>114</v>
      </c>
      <c r="F14" s="16">
        <v>1</v>
      </c>
      <c r="G14" s="16"/>
      <c r="H14" s="16">
        <f>ROUND(F14*AB14,2)</f>
        <v>0</v>
      </c>
      <c r="I14" s="16">
        <f>J14-H14</f>
        <v>0</v>
      </c>
      <c r="J14" s="16">
        <f>ROUND(F14*G14,2)</f>
        <v>0</v>
      </c>
      <c r="K14" s="25" t="s">
        <v>7</v>
      </c>
      <c r="L14" s="16">
        <f>IF(K14="5",I14,0)</f>
        <v>0</v>
      </c>
      <c r="W14" s="16">
        <f>IF(AA14=0,J14,0)</f>
        <v>0</v>
      </c>
      <c r="X14" s="16">
        <f>IF(AA14=15,J14,0)</f>
        <v>0</v>
      </c>
      <c r="Y14" s="16">
        <f>IF(AA14=21,J14,0)</f>
        <v>0</v>
      </c>
      <c r="AA14" s="29">
        <v>21</v>
      </c>
      <c r="AB14" s="29">
        <f>G14*0</f>
        <v>0</v>
      </c>
      <c r="AC14" s="29">
        <f>G14*(1-0)</f>
        <v>0</v>
      </c>
      <c r="AJ14" s="29">
        <f>F14*AB14</f>
        <v>0</v>
      </c>
      <c r="AK14" s="29">
        <f>F14*AC14</f>
        <v>0</v>
      </c>
      <c r="AL14" s="30" t="s">
        <v>147</v>
      </c>
      <c r="AM14" s="30" t="s">
        <v>147</v>
      </c>
      <c r="AN14" s="24" t="s">
        <v>164</v>
      </c>
    </row>
    <row r="15" spans="1:34" ht="12.75">
      <c r="A15" s="5"/>
      <c r="B15" s="13"/>
      <c r="C15" s="13" t="s">
        <v>19</v>
      </c>
      <c r="D15" s="103" t="s">
        <v>75</v>
      </c>
      <c r="E15" s="104"/>
      <c r="F15" s="104"/>
      <c r="G15" s="104"/>
      <c r="H15" s="32">
        <f>SUM(H16:H16)</f>
        <v>0</v>
      </c>
      <c r="I15" s="32">
        <f>SUM(I16:I16)</f>
        <v>0</v>
      </c>
      <c r="J15" s="32">
        <f>H15+I15</f>
        <v>0</v>
      </c>
      <c r="M15" s="32">
        <f>IF(N15="PR",J15,SUM(L16:L16))</f>
        <v>0</v>
      </c>
      <c r="N15" s="24" t="s">
        <v>137</v>
      </c>
      <c r="O15" s="32">
        <f>IF(N15="HS",H15,0)</f>
        <v>0</v>
      </c>
      <c r="P15" s="32">
        <f>IF(N15="HS",I15-M15,0)</f>
        <v>0</v>
      </c>
      <c r="Q15" s="32">
        <f>IF(N15="PS",H15,0)</f>
        <v>0</v>
      </c>
      <c r="R15" s="32">
        <f>IF(N15="PS",I15-M15,0)</f>
        <v>0</v>
      </c>
      <c r="S15" s="32">
        <f>IF(N15="MP",H15,0)</f>
        <v>0</v>
      </c>
      <c r="T15" s="32">
        <f>IF(N15="MP",I15-M15,0)</f>
        <v>0</v>
      </c>
      <c r="U15" s="32">
        <f>IF(N15="OM",H15,0)</f>
        <v>0</v>
      </c>
      <c r="V15" s="24"/>
      <c r="AF15" s="32">
        <f>SUM(W16:W16)</f>
        <v>0</v>
      </c>
      <c r="AG15" s="32">
        <f>SUM(X16:X16)</f>
        <v>0</v>
      </c>
      <c r="AH15" s="32">
        <f>SUM(Y16:Y16)</f>
        <v>0</v>
      </c>
    </row>
    <row r="16" spans="1:40" ht="12.75">
      <c r="A16" s="4" t="s">
        <v>9</v>
      </c>
      <c r="B16" s="4"/>
      <c r="C16" s="4" t="s">
        <v>38</v>
      </c>
      <c r="D16" s="4" t="s">
        <v>76</v>
      </c>
      <c r="E16" s="4" t="s">
        <v>115</v>
      </c>
      <c r="F16" s="16">
        <v>23.4</v>
      </c>
      <c r="G16" s="16"/>
      <c r="H16" s="16">
        <f>ROUND(F16*AB16,2)</f>
        <v>0</v>
      </c>
      <c r="I16" s="16">
        <f>J16-H16</f>
        <v>0</v>
      </c>
      <c r="J16" s="16">
        <f>ROUND(F16*G16,2)</f>
        <v>0</v>
      </c>
      <c r="K16" s="25" t="s">
        <v>7</v>
      </c>
      <c r="L16" s="16">
        <f>IF(K16="5",I16,0)</f>
        <v>0</v>
      </c>
      <c r="W16" s="16">
        <f>IF(AA16=0,J16,0)</f>
        <v>0</v>
      </c>
      <c r="X16" s="16">
        <f>IF(AA16=15,J16,0)</f>
        <v>0</v>
      </c>
      <c r="Y16" s="16">
        <f>IF(AA16=21,J16,0)</f>
        <v>0</v>
      </c>
      <c r="AA16" s="29">
        <v>21</v>
      </c>
      <c r="AB16" s="29">
        <f>G16*0</f>
        <v>0</v>
      </c>
      <c r="AC16" s="29">
        <f>G16*(1-0)</f>
        <v>0</v>
      </c>
      <c r="AJ16" s="29">
        <f>F16*AB16</f>
        <v>0</v>
      </c>
      <c r="AK16" s="29">
        <f>F16*AC16</f>
        <v>0</v>
      </c>
      <c r="AL16" s="30" t="s">
        <v>148</v>
      </c>
      <c r="AM16" s="30" t="s">
        <v>159</v>
      </c>
      <c r="AN16" s="24" t="s">
        <v>164</v>
      </c>
    </row>
    <row r="17" spans="1:34" ht="12.75">
      <c r="A17" s="5"/>
      <c r="B17" s="13"/>
      <c r="C17" s="13" t="s">
        <v>22</v>
      </c>
      <c r="D17" s="103" t="s">
        <v>77</v>
      </c>
      <c r="E17" s="104"/>
      <c r="F17" s="104"/>
      <c r="G17" s="104"/>
      <c r="H17" s="32">
        <f>SUM(H18:H20)</f>
        <v>0</v>
      </c>
      <c r="I17" s="32">
        <f>SUM(I18:I20)</f>
        <v>0</v>
      </c>
      <c r="J17" s="32">
        <f>H17+I17</f>
        <v>0</v>
      </c>
      <c r="M17" s="32">
        <f>IF(N17="PR",J17,SUM(L18:L20))</f>
        <v>0</v>
      </c>
      <c r="N17" s="24" t="s">
        <v>137</v>
      </c>
      <c r="O17" s="32">
        <f>IF(N17="HS",H17,0)</f>
        <v>0</v>
      </c>
      <c r="P17" s="32">
        <f>IF(N17="HS",I17-M17,0)</f>
        <v>0</v>
      </c>
      <c r="Q17" s="32">
        <f>IF(N17="PS",H17,0)</f>
        <v>0</v>
      </c>
      <c r="R17" s="32">
        <f>IF(N17="PS",I17-M17,0)</f>
        <v>0</v>
      </c>
      <c r="S17" s="32">
        <f>IF(N17="MP",H17,0)</f>
        <v>0</v>
      </c>
      <c r="T17" s="32">
        <f>IF(N17="MP",I17-M17,0)</f>
        <v>0</v>
      </c>
      <c r="U17" s="32">
        <f>IF(N17="OM",H17,0)</f>
        <v>0</v>
      </c>
      <c r="V17" s="24"/>
      <c r="AF17" s="32">
        <f>SUM(W18:W20)</f>
        <v>0</v>
      </c>
      <c r="AG17" s="32">
        <f>SUM(X18:X20)</f>
        <v>0</v>
      </c>
      <c r="AH17" s="32">
        <f>SUM(Y18:Y20)</f>
        <v>0</v>
      </c>
    </row>
    <row r="18" spans="1:40" ht="12.75">
      <c r="A18" s="4" t="s">
        <v>10</v>
      </c>
      <c r="B18" s="4"/>
      <c r="C18" s="4" t="s">
        <v>39</v>
      </c>
      <c r="D18" s="4" t="s">
        <v>78</v>
      </c>
      <c r="E18" s="4" t="s">
        <v>115</v>
      </c>
      <c r="F18" s="16">
        <v>23.4</v>
      </c>
      <c r="G18" s="16"/>
      <c r="H18" s="16">
        <f>ROUND(F18*AB18,2)</f>
        <v>0</v>
      </c>
      <c r="I18" s="16">
        <f>J18-H18</f>
        <v>0</v>
      </c>
      <c r="J18" s="16">
        <f>ROUND(F18*G18,2)</f>
        <v>0</v>
      </c>
      <c r="K18" s="25" t="s">
        <v>7</v>
      </c>
      <c r="L18" s="16">
        <f>IF(K18="5",I18,0)</f>
        <v>0</v>
      </c>
      <c r="W18" s="16">
        <f>IF(AA18=0,J18,0)</f>
        <v>0</v>
      </c>
      <c r="X18" s="16">
        <f>IF(AA18=15,J18,0)</f>
        <v>0</v>
      </c>
      <c r="Y18" s="16">
        <f>IF(AA18=21,J18,0)</f>
        <v>0</v>
      </c>
      <c r="AA18" s="29">
        <v>21</v>
      </c>
      <c r="AB18" s="29">
        <f>G18*0</f>
        <v>0</v>
      </c>
      <c r="AC18" s="29">
        <f>G18*(1-0)</f>
        <v>0</v>
      </c>
      <c r="AJ18" s="29">
        <f>F18*AB18</f>
        <v>0</v>
      </c>
      <c r="AK18" s="29">
        <f>F18*AC18</f>
        <v>0</v>
      </c>
      <c r="AL18" s="30" t="s">
        <v>149</v>
      </c>
      <c r="AM18" s="30" t="s">
        <v>159</v>
      </c>
      <c r="AN18" s="24" t="s">
        <v>164</v>
      </c>
    </row>
    <row r="19" spans="1:40" ht="12.75">
      <c r="A19" s="4" t="s">
        <v>11</v>
      </c>
      <c r="B19" s="4"/>
      <c r="C19" s="4" t="s">
        <v>40</v>
      </c>
      <c r="D19" s="4" t="s">
        <v>79</v>
      </c>
      <c r="E19" s="4" t="s">
        <v>115</v>
      </c>
      <c r="F19" s="16">
        <v>374.4</v>
      </c>
      <c r="G19" s="16"/>
      <c r="H19" s="16">
        <f>ROUND(F19*AB19,2)</f>
        <v>0</v>
      </c>
      <c r="I19" s="16">
        <f>J19-H19</f>
        <v>0</v>
      </c>
      <c r="J19" s="16">
        <f>ROUND(F19*G19,2)</f>
        <v>0</v>
      </c>
      <c r="K19" s="25" t="s">
        <v>7</v>
      </c>
      <c r="L19" s="16">
        <f>IF(K19="5",I19,0)</f>
        <v>0</v>
      </c>
      <c r="W19" s="16">
        <f>IF(AA19=0,J19,0)</f>
        <v>0</v>
      </c>
      <c r="X19" s="16">
        <f>IF(AA19=15,J19,0)</f>
        <v>0</v>
      </c>
      <c r="Y19" s="16">
        <f>IF(AA19=21,J19,0)</f>
        <v>0</v>
      </c>
      <c r="AA19" s="29">
        <v>21</v>
      </c>
      <c r="AB19" s="29">
        <f>G19*0</f>
        <v>0</v>
      </c>
      <c r="AC19" s="29">
        <f>G19*(1-0)</f>
        <v>0</v>
      </c>
      <c r="AJ19" s="29">
        <f>F19*AB19</f>
        <v>0</v>
      </c>
      <c r="AK19" s="29">
        <f>F19*AC19</f>
        <v>0</v>
      </c>
      <c r="AL19" s="30" t="s">
        <v>149</v>
      </c>
      <c r="AM19" s="30" t="s">
        <v>159</v>
      </c>
      <c r="AN19" s="24" t="s">
        <v>164</v>
      </c>
    </row>
    <row r="20" spans="1:40" ht="12.75">
      <c r="A20" s="4" t="s">
        <v>12</v>
      </c>
      <c r="B20" s="4"/>
      <c r="C20" s="4" t="s">
        <v>41</v>
      </c>
      <c r="D20" s="4" t="s">
        <v>80</v>
      </c>
      <c r="E20" s="4" t="s">
        <v>115</v>
      </c>
      <c r="F20" s="16">
        <v>23.4</v>
      </c>
      <c r="G20" s="16"/>
      <c r="H20" s="16">
        <f>ROUND(F20*AB20,2)</f>
        <v>0</v>
      </c>
      <c r="I20" s="16">
        <f>J20-H20</f>
        <v>0</v>
      </c>
      <c r="J20" s="16">
        <f>ROUND(F20*G20,2)</f>
        <v>0</v>
      </c>
      <c r="K20" s="25" t="s">
        <v>7</v>
      </c>
      <c r="L20" s="16">
        <f>IF(K20="5",I20,0)</f>
        <v>0</v>
      </c>
      <c r="W20" s="16">
        <f>IF(AA20=0,J20,0)</f>
        <v>0</v>
      </c>
      <c r="X20" s="16">
        <f>IF(AA20=15,J20,0)</f>
        <v>0</v>
      </c>
      <c r="Y20" s="16">
        <f>IF(AA20=21,J20,0)</f>
        <v>0</v>
      </c>
      <c r="AA20" s="29">
        <v>21</v>
      </c>
      <c r="AB20" s="29">
        <f>G20*0</f>
        <v>0</v>
      </c>
      <c r="AC20" s="29">
        <f>G20*(1-0)</f>
        <v>0</v>
      </c>
      <c r="AJ20" s="29">
        <f>F20*AB20</f>
        <v>0</v>
      </c>
      <c r="AK20" s="29">
        <f>F20*AC20</f>
        <v>0</v>
      </c>
      <c r="AL20" s="30" t="s">
        <v>149</v>
      </c>
      <c r="AM20" s="30" t="s">
        <v>159</v>
      </c>
      <c r="AN20" s="24" t="s">
        <v>164</v>
      </c>
    </row>
    <row r="21" spans="1:34" ht="12.75">
      <c r="A21" s="5"/>
      <c r="B21" s="13"/>
      <c r="C21" s="13" t="s">
        <v>23</v>
      </c>
      <c r="D21" s="103" t="s">
        <v>81</v>
      </c>
      <c r="E21" s="104"/>
      <c r="F21" s="104"/>
      <c r="G21" s="104"/>
      <c r="H21" s="32">
        <f>SUM(H22:H22)</f>
        <v>0</v>
      </c>
      <c r="I21" s="32">
        <f>SUM(I22:I22)</f>
        <v>0</v>
      </c>
      <c r="J21" s="32">
        <f>H21+I21</f>
        <v>0</v>
      </c>
      <c r="M21" s="32">
        <f>IF(N21="PR",J21,SUM(L22:L22))</f>
        <v>0</v>
      </c>
      <c r="N21" s="24" t="s">
        <v>137</v>
      </c>
      <c r="O21" s="32">
        <f>IF(N21="HS",H21,0)</f>
        <v>0</v>
      </c>
      <c r="P21" s="32">
        <f>IF(N21="HS",I21-M21,0)</f>
        <v>0</v>
      </c>
      <c r="Q21" s="32">
        <f>IF(N21="PS",H21,0)</f>
        <v>0</v>
      </c>
      <c r="R21" s="32">
        <f>IF(N21="PS",I21-M21,0)</f>
        <v>0</v>
      </c>
      <c r="S21" s="32">
        <f>IF(N21="MP",H21,0)</f>
        <v>0</v>
      </c>
      <c r="T21" s="32">
        <f>IF(N21="MP",I21-M21,0)</f>
        <v>0</v>
      </c>
      <c r="U21" s="32">
        <f>IF(N21="OM",H21,0)</f>
        <v>0</v>
      </c>
      <c r="V21" s="24"/>
      <c r="AF21" s="32">
        <f>SUM(W22:W22)</f>
        <v>0</v>
      </c>
      <c r="AG21" s="32">
        <f>SUM(X22:X22)</f>
        <v>0</v>
      </c>
      <c r="AH21" s="32">
        <f>SUM(Y22:Y22)</f>
        <v>0</v>
      </c>
    </row>
    <row r="22" spans="1:40" ht="12.75">
      <c r="A22" s="4" t="s">
        <v>13</v>
      </c>
      <c r="B22" s="4"/>
      <c r="C22" s="4" t="s">
        <v>42</v>
      </c>
      <c r="D22" s="4" t="s">
        <v>82</v>
      </c>
      <c r="E22" s="4" t="s">
        <v>115</v>
      </c>
      <c r="F22" s="16">
        <v>23.4</v>
      </c>
      <c r="G22" s="16"/>
      <c r="H22" s="16">
        <f>ROUND(F22*AB22,2)</f>
        <v>0</v>
      </c>
      <c r="I22" s="16">
        <f>J22-H22</f>
        <v>0</v>
      </c>
      <c r="J22" s="16">
        <f>ROUND(F22*G22,2)</f>
        <v>0</v>
      </c>
      <c r="K22" s="25" t="s">
        <v>7</v>
      </c>
      <c r="L22" s="16">
        <f>IF(K22="5",I22,0)</f>
        <v>0</v>
      </c>
      <c r="W22" s="16">
        <f>IF(AA22=0,J22,0)</f>
        <v>0</v>
      </c>
      <c r="X22" s="16">
        <f>IF(AA22=15,J22,0)</f>
        <v>0</v>
      </c>
      <c r="Y22" s="16">
        <f>IF(AA22=21,J22,0)</f>
        <v>0</v>
      </c>
      <c r="AA22" s="29">
        <v>21</v>
      </c>
      <c r="AB22" s="29">
        <f>G22*0</f>
        <v>0</v>
      </c>
      <c r="AC22" s="29">
        <f>G22*(1-0)</f>
        <v>0</v>
      </c>
      <c r="AJ22" s="29">
        <f>F22*AB22</f>
        <v>0</v>
      </c>
      <c r="AK22" s="29">
        <f>F22*AC22</f>
        <v>0</v>
      </c>
      <c r="AL22" s="30" t="s">
        <v>150</v>
      </c>
      <c r="AM22" s="30" t="s">
        <v>159</v>
      </c>
      <c r="AN22" s="24" t="s">
        <v>164</v>
      </c>
    </row>
    <row r="23" spans="1:34" ht="12.75">
      <c r="A23" s="5"/>
      <c r="B23" s="13"/>
      <c r="C23" s="13" t="s">
        <v>24</v>
      </c>
      <c r="D23" s="103" t="s">
        <v>83</v>
      </c>
      <c r="E23" s="104"/>
      <c r="F23" s="104"/>
      <c r="G23" s="104"/>
      <c r="H23" s="32">
        <f>SUM(H24:H26)</f>
        <v>0</v>
      </c>
      <c r="I23" s="32">
        <f>SUM(I24:I26)</f>
        <v>0</v>
      </c>
      <c r="J23" s="32">
        <f>H23+I23</f>
        <v>0</v>
      </c>
      <c r="M23" s="32">
        <f>IF(N23="PR",J23,SUM(L24:L26))</f>
        <v>0</v>
      </c>
      <c r="N23" s="24" t="s">
        <v>137</v>
      </c>
      <c r="O23" s="32">
        <f>IF(N23="HS",H23,0)</f>
        <v>0</v>
      </c>
      <c r="P23" s="32">
        <f>IF(N23="HS",I23-M23,0)</f>
        <v>0</v>
      </c>
      <c r="Q23" s="32">
        <f>IF(N23="PS",H23,0)</f>
        <v>0</v>
      </c>
      <c r="R23" s="32">
        <f>IF(N23="PS",I23-M23,0)</f>
        <v>0</v>
      </c>
      <c r="S23" s="32">
        <f>IF(N23="MP",H23,0)</f>
        <v>0</v>
      </c>
      <c r="T23" s="32">
        <f>IF(N23="MP",I23-M23,0)</f>
        <v>0</v>
      </c>
      <c r="U23" s="32">
        <f>IF(N23="OM",H23,0)</f>
        <v>0</v>
      </c>
      <c r="V23" s="24"/>
      <c r="AF23" s="32">
        <f>SUM(W24:W26)</f>
        <v>0</v>
      </c>
      <c r="AG23" s="32">
        <f>SUM(X24:X26)</f>
        <v>0</v>
      </c>
      <c r="AH23" s="32">
        <f>SUM(Y24:Y26)</f>
        <v>0</v>
      </c>
    </row>
    <row r="24" spans="1:40" ht="12.75">
      <c r="A24" s="4" t="s">
        <v>14</v>
      </c>
      <c r="B24" s="4"/>
      <c r="C24" s="4" t="s">
        <v>43</v>
      </c>
      <c r="D24" s="4" t="s">
        <v>84</v>
      </c>
      <c r="E24" s="4" t="s">
        <v>116</v>
      </c>
      <c r="F24" s="16">
        <v>161</v>
      </c>
      <c r="G24" s="16"/>
      <c r="H24" s="16">
        <f>ROUND(F24*AB24,2)</f>
        <v>0</v>
      </c>
      <c r="I24" s="16">
        <f>J24-H24</f>
        <v>0</v>
      </c>
      <c r="J24" s="16">
        <f>ROUND(F24*G24,2)</f>
        <v>0</v>
      </c>
      <c r="K24" s="25" t="s">
        <v>7</v>
      </c>
      <c r="L24" s="16">
        <f>IF(K24="5",I24,0)</f>
        <v>0</v>
      </c>
      <c r="W24" s="16">
        <f>IF(AA24=0,J24,0)</f>
        <v>0</v>
      </c>
      <c r="X24" s="16">
        <f>IF(AA24=15,J24,0)</f>
        <v>0</v>
      </c>
      <c r="Y24" s="16">
        <f>IF(AA24=21,J24,0)</f>
        <v>0</v>
      </c>
      <c r="AA24" s="29">
        <v>21</v>
      </c>
      <c r="AB24" s="29">
        <f>G24*0.0671111111111111</f>
        <v>0</v>
      </c>
      <c r="AC24" s="29">
        <f>G24*(1-0.0671111111111111)</f>
        <v>0</v>
      </c>
      <c r="AJ24" s="29">
        <f>F24*AB24</f>
        <v>0</v>
      </c>
      <c r="AK24" s="29">
        <f>F24*AC24</f>
        <v>0</v>
      </c>
      <c r="AL24" s="30" t="s">
        <v>151</v>
      </c>
      <c r="AM24" s="30" t="s">
        <v>159</v>
      </c>
      <c r="AN24" s="24" t="s">
        <v>164</v>
      </c>
    </row>
    <row r="25" spans="1:40" ht="12.75">
      <c r="A25" s="6" t="s">
        <v>15</v>
      </c>
      <c r="B25" s="6"/>
      <c r="C25" s="6" t="s">
        <v>44</v>
      </c>
      <c r="D25" s="6" t="s">
        <v>85</v>
      </c>
      <c r="E25" s="6" t="s">
        <v>117</v>
      </c>
      <c r="F25" s="17">
        <v>8.05</v>
      </c>
      <c r="G25" s="17"/>
      <c r="H25" s="17">
        <f>ROUND(F25*AB25,2)</f>
        <v>0</v>
      </c>
      <c r="I25" s="17">
        <f>J25-H25</f>
        <v>0</v>
      </c>
      <c r="J25" s="17">
        <f>ROUND(F25*G25,2)</f>
        <v>0</v>
      </c>
      <c r="K25" s="26" t="s">
        <v>35</v>
      </c>
      <c r="L25" s="17">
        <f>IF(K25="5",I25,0)</f>
        <v>0</v>
      </c>
      <c r="W25" s="17">
        <f>IF(AA25=0,J25,0)</f>
        <v>0</v>
      </c>
      <c r="X25" s="17">
        <f>IF(AA25=15,J25,0)</f>
        <v>0</v>
      </c>
      <c r="Y25" s="17">
        <f>IF(AA25=21,J25,0)</f>
        <v>0</v>
      </c>
      <c r="AA25" s="29">
        <v>21</v>
      </c>
      <c r="AB25" s="29">
        <f>G25*1</f>
        <v>0</v>
      </c>
      <c r="AC25" s="29">
        <f>G25*(1-1)</f>
        <v>0</v>
      </c>
      <c r="AJ25" s="29">
        <f>F25*AB25</f>
        <v>0</v>
      </c>
      <c r="AK25" s="29">
        <f>F25*AC25</f>
        <v>0</v>
      </c>
      <c r="AL25" s="30" t="s">
        <v>151</v>
      </c>
      <c r="AM25" s="30" t="s">
        <v>159</v>
      </c>
      <c r="AN25" s="24" t="s">
        <v>164</v>
      </c>
    </row>
    <row r="26" spans="1:40" ht="12.75">
      <c r="A26" s="4" t="s">
        <v>16</v>
      </c>
      <c r="B26" s="4"/>
      <c r="C26" s="4" t="s">
        <v>45</v>
      </c>
      <c r="D26" s="4" t="s">
        <v>86</v>
      </c>
      <c r="E26" s="4" t="s">
        <v>116</v>
      </c>
      <c r="F26" s="16">
        <v>161</v>
      </c>
      <c r="G26" s="16"/>
      <c r="H26" s="16">
        <f>ROUND(F26*AB26,2)</f>
        <v>0</v>
      </c>
      <c r="I26" s="16">
        <f>J26-H26</f>
        <v>0</v>
      </c>
      <c r="J26" s="16">
        <f>ROUND(F26*G26,2)</f>
        <v>0</v>
      </c>
      <c r="K26" s="25" t="s">
        <v>7</v>
      </c>
      <c r="L26" s="16">
        <f>IF(K26="5",I26,0)</f>
        <v>0</v>
      </c>
      <c r="W26" s="16">
        <f>IF(AA26=0,J26,0)</f>
        <v>0</v>
      </c>
      <c r="X26" s="16">
        <f>IF(AA26=15,J26,0)</f>
        <v>0</v>
      </c>
      <c r="Y26" s="16">
        <f>IF(AA26=21,J26,0)</f>
        <v>0</v>
      </c>
      <c r="AA26" s="29">
        <v>21</v>
      </c>
      <c r="AB26" s="29">
        <f>G26*0</f>
        <v>0</v>
      </c>
      <c r="AC26" s="29">
        <f>G26*(1-0)</f>
        <v>0</v>
      </c>
      <c r="AJ26" s="29">
        <f>F26*AB26</f>
        <v>0</v>
      </c>
      <c r="AK26" s="29">
        <f>F26*AC26</f>
        <v>0</v>
      </c>
      <c r="AL26" s="30" t="s">
        <v>151</v>
      </c>
      <c r="AM26" s="30" t="s">
        <v>159</v>
      </c>
      <c r="AN26" s="24" t="s">
        <v>164</v>
      </c>
    </row>
    <row r="27" spans="1:34" ht="12.75">
      <c r="A27" s="5"/>
      <c r="B27" s="13"/>
      <c r="C27" s="13" t="s">
        <v>25</v>
      </c>
      <c r="D27" s="103" t="s">
        <v>87</v>
      </c>
      <c r="E27" s="104"/>
      <c r="F27" s="104"/>
      <c r="G27" s="104"/>
      <c r="H27" s="32">
        <f>SUM(H28:H28)</f>
        <v>0</v>
      </c>
      <c r="I27" s="32">
        <f>SUM(I28:I28)</f>
        <v>0</v>
      </c>
      <c r="J27" s="32">
        <f>H27+I27</f>
        <v>0</v>
      </c>
      <c r="M27" s="32">
        <f>IF(N27="PR",J27,SUM(L28:L28))</f>
        <v>0</v>
      </c>
      <c r="N27" s="24" t="s">
        <v>137</v>
      </c>
      <c r="O27" s="32">
        <f>IF(N27="HS",H27,0)</f>
        <v>0</v>
      </c>
      <c r="P27" s="32">
        <f>IF(N27="HS",I27-M27,0)</f>
        <v>0</v>
      </c>
      <c r="Q27" s="32">
        <f>IF(N27="PS",H27,0)</f>
        <v>0</v>
      </c>
      <c r="R27" s="32">
        <f>IF(N27="PS",I27-M27,0)</f>
        <v>0</v>
      </c>
      <c r="S27" s="32">
        <f>IF(N27="MP",H27,0)</f>
        <v>0</v>
      </c>
      <c r="T27" s="32">
        <f>IF(N27="MP",I27-M27,0)</f>
        <v>0</v>
      </c>
      <c r="U27" s="32">
        <f>IF(N27="OM",H27,0)</f>
        <v>0</v>
      </c>
      <c r="V27" s="24"/>
      <c r="AF27" s="32">
        <f>SUM(W28:W28)</f>
        <v>0</v>
      </c>
      <c r="AG27" s="32">
        <f>SUM(X28:X28)</f>
        <v>0</v>
      </c>
      <c r="AH27" s="32">
        <f>SUM(Y28:Y28)</f>
        <v>0</v>
      </c>
    </row>
    <row r="28" spans="1:40" ht="12.75">
      <c r="A28" s="4" t="s">
        <v>17</v>
      </c>
      <c r="B28" s="4"/>
      <c r="C28" s="4" t="s">
        <v>46</v>
      </c>
      <c r="D28" s="4" t="s">
        <v>88</v>
      </c>
      <c r="E28" s="4" t="s">
        <v>118</v>
      </c>
      <c r="F28" s="16">
        <v>114.23</v>
      </c>
      <c r="G28" s="16"/>
      <c r="H28" s="16">
        <f>ROUND(F28*AB28,2)</f>
        <v>0</v>
      </c>
      <c r="I28" s="16">
        <f>J28-H28</f>
        <v>0</v>
      </c>
      <c r="J28" s="16">
        <f>ROUND(F28*G28,2)</f>
        <v>0</v>
      </c>
      <c r="K28" s="25" t="s">
        <v>7</v>
      </c>
      <c r="L28" s="16">
        <f>IF(K28="5",I28,0)</f>
        <v>0</v>
      </c>
      <c r="W28" s="16">
        <f>IF(AA28=0,J28,0)</f>
        <v>0</v>
      </c>
      <c r="X28" s="16">
        <f>IF(AA28=15,J28,0)</f>
        <v>0</v>
      </c>
      <c r="Y28" s="16">
        <f>IF(AA28=21,J28,0)</f>
        <v>0</v>
      </c>
      <c r="AA28" s="29">
        <v>21</v>
      </c>
      <c r="AB28" s="29">
        <f>G28*0</f>
        <v>0</v>
      </c>
      <c r="AC28" s="29">
        <f>G28*(1-0)</f>
        <v>0</v>
      </c>
      <c r="AJ28" s="29">
        <f>F28*AB28</f>
        <v>0</v>
      </c>
      <c r="AK28" s="29">
        <f>F28*AC28</f>
        <v>0</v>
      </c>
      <c r="AL28" s="30" t="s">
        <v>152</v>
      </c>
      <c r="AM28" s="30" t="s">
        <v>159</v>
      </c>
      <c r="AN28" s="24" t="s">
        <v>164</v>
      </c>
    </row>
    <row r="29" spans="1:34" ht="12.75">
      <c r="A29" s="5"/>
      <c r="B29" s="13"/>
      <c r="C29" s="13" t="s">
        <v>47</v>
      </c>
      <c r="D29" s="103" t="s">
        <v>89</v>
      </c>
      <c r="E29" s="104"/>
      <c r="F29" s="104"/>
      <c r="G29" s="104"/>
      <c r="H29" s="32">
        <f>SUM(H30:H30)</f>
        <v>0</v>
      </c>
      <c r="I29" s="32">
        <f>SUM(I30:I30)</f>
        <v>0</v>
      </c>
      <c r="J29" s="32">
        <f>H29+I29</f>
        <v>0</v>
      </c>
      <c r="M29" s="32">
        <f>IF(N29="PR",J29,SUM(L30:L30))</f>
        <v>0</v>
      </c>
      <c r="N29" s="24" t="s">
        <v>137</v>
      </c>
      <c r="O29" s="32">
        <f>IF(N29="HS",H29,0)</f>
        <v>0</v>
      </c>
      <c r="P29" s="32">
        <f>IF(N29="HS",I29-M29,0)</f>
        <v>0</v>
      </c>
      <c r="Q29" s="32">
        <f>IF(N29="PS",H29,0)</f>
        <v>0</v>
      </c>
      <c r="R29" s="32">
        <f>IF(N29="PS",I29-M29,0)</f>
        <v>0</v>
      </c>
      <c r="S29" s="32">
        <f>IF(N29="MP",H29,0)</f>
        <v>0</v>
      </c>
      <c r="T29" s="32">
        <f>IF(N29="MP",I29-M29,0)</f>
        <v>0</v>
      </c>
      <c r="U29" s="32">
        <f>IF(N29="OM",H29,0)</f>
        <v>0</v>
      </c>
      <c r="V29" s="24"/>
      <c r="AF29" s="32">
        <f>SUM(W30:W30)</f>
        <v>0</v>
      </c>
      <c r="AG29" s="32">
        <f>SUM(X30:X30)</f>
        <v>0</v>
      </c>
      <c r="AH29" s="32">
        <f>SUM(Y30:Y30)</f>
        <v>0</v>
      </c>
    </row>
    <row r="30" spans="1:40" ht="12.75">
      <c r="A30" s="4" t="s">
        <v>18</v>
      </c>
      <c r="B30" s="4"/>
      <c r="C30" s="4" t="s">
        <v>48</v>
      </c>
      <c r="D30" s="4" t="s">
        <v>90</v>
      </c>
      <c r="E30" s="4" t="s">
        <v>119</v>
      </c>
      <c r="F30" s="16">
        <v>1</v>
      </c>
      <c r="G30" s="16"/>
      <c r="H30" s="16">
        <f>ROUND(F30*AB30,2)</f>
        <v>0</v>
      </c>
      <c r="I30" s="16">
        <f>J30-H30</f>
        <v>0</v>
      </c>
      <c r="J30" s="16">
        <f>ROUND(F30*G30,2)</f>
        <v>0</v>
      </c>
      <c r="K30" s="25" t="s">
        <v>7</v>
      </c>
      <c r="L30" s="16">
        <f>IF(K30="5",I30,0)</f>
        <v>0</v>
      </c>
      <c r="W30" s="16">
        <f>IF(AA30=0,J30,0)</f>
        <v>0</v>
      </c>
      <c r="X30" s="16">
        <f>IF(AA30=15,J30,0)</f>
        <v>0</v>
      </c>
      <c r="Y30" s="16">
        <f>IF(AA30=21,J30,0)</f>
        <v>0</v>
      </c>
      <c r="AA30" s="29">
        <v>21</v>
      </c>
      <c r="AB30" s="29">
        <f>G30*0.493604692247898</f>
        <v>0</v>
      </c>
      <c r="AC30" s="29">
        <f>G30*(1-0.493604692247898)</f>
        <v>0</v>
      </c>
      <c r="AJ30" s="29">
        <f>F30*AB30</f>
        <v>0</v>
      </c>
      <c r="AK30" s="29">
        <f>F30*AC30</f>
        <v>0</v>
      </c>
      <c r="AL30" s="30" t="s">
        <v>153</v>
      </c>
      <c r="AM30" s="30" t="s">
        <v>160</v>
      </c>
      <c r="AN30" s="24" t="s">
        <v>164</v>
      </c>
    </row>
    <row r="31" spans="1:34" ht="12.75">
      <c r="A31" s="5"/>
      <c r="B31" s="13"/>
      <c r="C31" s="13" t="s">
        <v>49</v>
      </c>
      <c r="D31" s="103" t="s">
        <v>91</v>
      </c>
      <c r="E31" s="104"/>
      <c r="F31" s="104"/>
      <c r="G31" s="104"/>
      <c r="H31" s="32">
        <f>SUM(H32:H34)</f>
        <v>0</v>
      </c>
      <c r="I31" s="32">
        <f>SUM(I32:I34)</f>
        <v>0</v>
      </c>
      <c r="J31" s="32">
        <f>H31+I31</f>
        <v>0</v>
      </c>
      <c r="M31" s="32">
        <f>IF(N31="PR",J31,SUM(L32:L34))</f>
        <v>0</v>
      </c>
      <c r="N31" s="24" t="s">
        <v>137</v>
      </c>
      <c r="O31" s="32">
        <f>IF(N31="HS",H31,0)</f>
        <v>0</v>
      </c>
      <c r="P31" s="32">
        <f>IF(N31="HS",I31-M31,0)</f>
        <v>0</v>
      </c>
      <c r="Q31" s="32">
        <f>IF(N31="PS",H31,0)</f>
        <v>0</v>
      </c>
      <c r="R31" s="32">
        <f>IF(N31="PS",I31-M31,0)</f>
        <v>0</v>
      </c>
      <c r="S31" s="32">
        <f>IF(N31="MP",H31,0)</f>
        <v>0</v>
      </c>
      <c r="T31" s="32">
        <f>IF(N31="MP",I31-M31,0)</f>
        <v>0</v>
      </c>
      <c r="U31" s="32">
        <f>IF(N31="OM",H31,0)</f>
        <v>0</v>
      </c>
      <c r="V31" s="24"/>
      <c r="AF31" s="32">
        <f>SUM(W32:W34)</f>
        <v>0</v>
      </c>
      <c r="AG31" s="32">
        <f>SUM(X32:X34)</f>
        <v>0</v>
      </c>
      <c r="AH31" s="32">
        <f>SUM(Y32:Y34)</f>
        <v>0</v>
      </c>
    </row>
    <row r="32" spans="1:40" ht="12.75">
      <c r="A32" s="4" t="s">
        <v>19</v>
      </c>
      <c r="B32" s="4"/>
      <c r="C32" s="4" t="s">
        <v>50</v>
      </c>
      <c r="D32" s="4" t="s">
        <v>92</v>
      </c>
      <c r="E32" s="4" t="s">
        <v>116</v>
      </c>
      <c r="F32" s="16">
        <v>1560</v>
      </c>
      <c r="G32" s="16"/>
      <c r="H32" s="16">
        <f>ROUND(F32*AB32,2)</f>
        <v>0</v>
      </c>
      <c r="I32" s="16">
        <f>J32-H32</f>
        <v>0</v>
      </c>
      <c r="J32" s="16">
        <f>ROUND(F32*G32,2)</f>
        <v>0</v>
      </c>
      <c r="K32" s="25" t="s">
        <v>7</v>
      </c>
      <c r="L32" s="16">
        <f>IF(K32="5",I32,0)</f>
        <v>0</v>
      </c>
      <c r="W32" s="16">
        <f>IF(AA32=0,J32,0)</f>
        <v>0</v>
      </c>
      <c r="X32" s="16">
        <f>IF(AA32=15,J32,0)</f>
        <v>0</v>
      </c>
      <c r="Y32" s="16">
        <f>IF(AA32=21,J32,0)</f>
        <v>0</v>
      </c>
      <c r="AA32" s="29">
        <v>21</v>
      </c>
      <c r="AB32" s="29">
        <f>G32*0.941176470588235</f>
        <v>0</v>
      </c>
      <c r="AC32" s="29">
        <f>G32*(1-0.941176470588235)</f>
        <v>0</v>
      </c>
      <c r="AJ32" s="29">
        <f>F32*AB32</f>
        <v>0</v>
      </c>
      <c r="AK32" s="29">
        <f>F32*AC32</f>
        <v>0</v>
      </c>
      <c r="AL32" s="30" t="s">
        <v>154</v>
      </c>
      <c r="AM32" s="30" t="s">
        <v>161</v>
      </c>
      <c r="AN32" s="24" t="s">
        <v>164</v>
      </c>
    </row>
    <row r="33" spans="1:40" ht="12.75">
      <c r="A33" s="4" t="s">
        <v>20</v>
      </c>
      <c r="B33" s="4"/>
      <c r="C33" s="4" t="s">
        <v>51</v>
      </c>
      <c r="D33" s="4" t="s">
        <v>93</v>
      </c>
      <c r="E33" s="4" t="s">
        <v>116</v>
      </c>
      <c r="F33" s="16">
        <v>780</v>
      </c>
      <c r="G33" s="16"/>
      <c r="H33" s="16">
        <f>ROUND(F33*AB33,2)</f>
        <v>0</v>
      </c>
      <c r="I33" s="16">
        <f>J33-H33</f>
        <v>0</v>
      </c>
      <c r="J33" s="16">
        <f>ROUND(F33*G33,2)</f>
        <v>0</v>
      </c>
      <c r="K33" s="25" t="s">
        <v>7</v>
      </c>
      <c r="L33" s="16">
        <f>IF(K33="5",I33,0)</f>
        <v>0</v>
      </c>
      <c r="W33" s="16">
        <f>IF(AA33=0,J33,0)</f>
        <v>0</v>
      </c>
      <c r="X33" s="16">
        <f>IF(AA33=15,J33,0)</f>
        <v>0</v>
      </c>
      <c r="Y33" s="16">
        <f>IF(AA33=21,J33,0)</f>
        <v>0</v>
      </c>
      <c r="AA33" s="29">
        <v>21</v>
      </c>
      <c r="AB33" s="29">
        <f>G33*0.918302277432712</f>
        <v>0</v>
      </c>
      <c r="AC33" s="29">
        <f>G33*(1-0.918302277432712)</f>
        <v>0</v>
      </c>
      <c r="AJ33" s="29">
        <f>F33*AB33</f>
        <v>0</v>
      </c>
      <c r="AK33" s="29">
        <f>F33*AC33</f>
        <v>0</v>
      </c>
      <c r="AL33" s="30" t="s">
        <v>154</v>
      </c>
      <c r="AM33" s="30" t="s">
        <v>161</v>
      </c>
      <c r="AN33" s="24" t="s">
        <v>164</v>
      </c>
    </row>
    <row r="34" spans="1:40" ht="12.75">
      <c r="A34" s="4" t="s">
        <v>21</v>
      </c>
      <c r="B34" s="4"/>
      <c r="C34" s="4" t="s">
        <v>52</v>
      </c>
      <c r="D34" s="4" t="s">
        <v>94</v>
      </c>
      <c r="E34" s="4" t="s">
        <v>118</v>
      </c>
      <c r="F34" s="16">
        <v>40.56</v>
      </c>
      <c r="G34" s="16"/>
      <c r="H34" s="16">
        <f>ROUND(F34*AB34,2)</f>
        <v>0</v>
      </c>
      <c r="I34" s="16">
        <f>J34-H34</f>
        <v>0</v>
      </c>
      <c r="J34" s="16">
        <f>ROUND(F34*G34,2)</f>
        <v>0</v>
      </c>
      <c r="K34" s="25" t="s">
        <v>7</v>
      </c>
      <c r="L34" s="16">
        <f>IF(K34="5",I34,0)</f>
        <v>0</v>
      </c>
      <c r="W34" s="16">
        <f>IF(AA34=0,J34,0)</f>
        <v>0</v>
      </c>
      <c r="X34" s="16">
        <f>IF(AA34=15,J34,0)</f>
        <v>0</v>
      </c>
      <c r="Y34" s="16">
        <f>IF(AA34=21,J34,0)</f>
        <v>0</v>
      </c>
      <c r="AA34" s="29">
        <v>21</v>
      </c>
      <c r="AB34" s="29">
        <f>G34*0.918818401937046</f>
        <v>0</v>
      </c>
      <c r="AC34" s="29">
        <f>G34*(1-0.918818401937046)</f>
        <v>0</v>
      </c>
      <c r="AJ34" s="29">
        <f>F34*AB34</f>
        <v>0</v>
      </c>
      <c r="AK34" s="29">
        <f>F34*AC34</f>
        <v>0</v>
      </c>
      <c r="AL34" s="30" t="s">
        <v>154</v>
      </c>
      <c r="AM34" s="30" t="s">
        <v>161</v>
      </c>
      <c r="AN34" s="24" t="s">
        <v>164</v>
      </c>
    </row>
    <row r="35" spans="1:34" ht="12.75">
      <c r="A35" s="5"/>
      <c r="B35" s="13"/>
      <c r="C35" s="13" t="s">
        <v>53</v>
      </c>
      <c r="D35" s="103" t="s">
        <v>95</v>
      </c>
      <c r="E35" s="104"/>
      <c r="F35" s="104"/>
      <c r="G35" s="104"/>
      <c r="H35" s="32">
        <f>SUM(H36:H36)</f>
        <v>0</v>
      </c>
      <c r="I35" s="32">
        <f>SUM(I36:I36)</f>
        <v>0</v>
      </c>
      <c r="J35" s="32">
        <f>H35+I35</f>
        <v>0</v>
      </c>
      <c r="M35" s="32">
        <f>IF(N35="PR",J35,SUM(L36:L36))</f>
        <v>0</v>
      </c>
      <c r="N35" s="24" t="s">
        <v>137</v>
      </c>
      <c r="O35" s="32">
        <f>IF(N35="HS",H35,0)</f>
        <v>0</v>
      </c>
      <c r="P35" s="32">
        <f>IF(N35="HS",I35-M35,0)</f>
        <v>0</v>
      </c>
      <c r="Q35" s="32">
        <f>IF(N35="PS",H35,0)</f>
        <v>0</v>
      </c>
      <c r="R35" s="32">
        <f>IF(N35="PS",I35-M35,0)</f>
        <v>0</v>
      </c>
      <c r="S35" s="32">
        <f>IF(N35="MP",H35,0)</f>
        <v>0</v>
      </c>
      <c r="T35" s="32">
        <f>IF(N35="MP",I35-M35,0)</f>
        <v>0</v>
      </c>
      <c r="U35" s="32">
        <f>IF(N35="OM",H35,0)</f>
        <v>0</v>
      </c>
      <c r="V35" s="24"/>
      <c r="AF35" s="32">
        <f>SUM(W36:W36)</f>
        <v>0</v>
      </c>
      <c r="AG35" s="32">
        <f>SUM(X36:X36)</f>
        <v>0</v>
      </c>
      <c r="AH35" s="32">
        <f>SUM(Y36:Y36)</f>
        <v>0</v>
      </c>
    </row>
    <row r="36" spans="1:40" ht="12.75">
      <c r="A36" s="4" t="s">
        <v>22</v>
      </c>
      <c r="B36" s="4"/>
      <c r="C36" s="4" t="s">
        <v>54</v>
      </c>
      <c r="D36" s="4" t="s">
        <v>96</v>
      </c>
      <c r="E36" s="4" t="s">
        <v>119</v>
      </c>
      <c r="F36" s="16">
        <v>1</v>
      </c>
      <c r="G36" s="16"/>
      <c r="H36" s="16">
        <f>ROUND(F36*AB36,2)</f>
        <v>0</v>
      </c>
      <c r="I36" s="16">
        <f>J36-H36</f>
        <v>0</v>
      </c>
      <c r="J36" s="16">
        <f>ROUND(F36*G36,2)</f>
        <v>0</v>
      </c>
      <c r="K36" s="25" t="s">
        <v>7</v>
      </c>
      <c r="L36" s="16">
        <f>IF(K36="5",I36,0)</f>
        <v>0</v>
      </c>
      <c r="W36" s="16">
        <f>IF(AA36=0,J36,0)</f>
        <v>0</v>
      </c>
      <c r="X36" s="16">
        <f>IF(AA36=15,J36,0)</f>
        <v>0</v>
      </c>
      <c r="Y36" s="16">
        <f>IF(AA36=21,J36,0)</f>
        <v>0</v>
      </c>
      <c r="AA36" s="29">
        <v>21</v>
      </c>
      <c r="AB36" s="29">
        <f>G36*0.421717869611565</f>
        <v>0</v>
      </c>
      <c r="AC36" s="29">
        <f>G36*(1-0.421717869611565)</f>
        <v>0</v>
      </c>
      <c r="AJ36" s="29">
        <f>F36*AB36</f>
        <v>0</v>
      </c>
      <c r="AK36" s="29">
        <f>F36*AC36</f>
        <v>0</v>
      </c>
      <c r="AL36" s="30" t="s">
        <v>155</v>
      </c>
      <c r="AM36" s="30" t="s">
        <v>162</v>
      </c>
      <c r="AN36" s="24" t="s">
        <v>164</v>
      </c>
    </row>
    <row r="37" spans="1:34" ht="12.75">
      <c r="A37" s="5"/>
      <c r="B37" s="13"/>
      <c r="C37" s="13" t="s">
        <v>55</v>
      </c>
      <c r="D37" s="103" t="s">
        <v>97</v>
      </c>
      <c r="E37" s="104"/>
      <c r="F37" s="104"/>
      <c r="G37" s="104"/>
      <c r="H37" s="32">
        <f>SUM(H38:H43)</f>
        <v>0</v>
      </c>
      <c r="I37" s="32">
        <f>SUM(I38:I43)</f>
        <v>0</v>
      </c>
      <c r="J37" s="32">
        <f>H37+I37</f>
        <v>0</v>
      </c>
      <c r="M37" s="32">
        <f>IF(N37="PR",J37,SUM(L38:L43))</f>
        <v>0</v>
      </c>
      <c r="N37" s="24" t="s">
        <v>137</v>
      </c>
      <c r="O37" s="32">
        <f>IF(N37="HS",H37,0)</f>
        <v>0</v>
      </c>
      <c r="P37" s="32">
        <f>IF(N37="HS",I37-M37,0)</f>
        <v>0</v>
      </c>
      <c r="Q37" s="32">
        <f>IF(N37="PS",H37,0)</f>
        <v>0</v>
      </c>
      <c r="R37" s="32">
        <f>IF(N37="PS",I37-M37,0)</f>
        <v>0</v>
      </c>
      <c r="S37" s="32">
        <f>IF(N37="MP",H37,0)</f>
        <v>0</v>
      </c>
      <c r="T37" s="32">
        <f>IF(N37="MP",I37-M37,0)</f>
        <v>0</v>
      </c>
      <c r="U37" s="32">
        <f>IF(N37="OM",H37,0)</f>
        <v>0</v>
      </c>
      <c r="V37" s="24"/>
      <c r="AF37" s="32">
        <f>SUM(W38:W43)</f>
        <v>0</v>
      </c>
      <c r="AG37" s="32">
        <f>SUM(X38:X43)</f>
        <v>0</v>
      </c>
      <c r="AH37" s="32">
        <f>SUM(Y38:Y43)</f>
        <v>0</v>
      </c>
    </row>
    <row r="38" spans="1:40" ht="12.75">
      <c r="A38" s="4" t="s">
        <v>23</v>
      </c>
      <c r="B38" s="4"/>
      <c r="C38" s="4" t="s">
        <v>56</v>
      </c>
      <c r="D38" s="4" t="s">
        <v>98</v>
      </c>
      <c r="E38" s="4" t="s">
        <v>120</v>
      </c>
      <c r="F38" s="16">
        <v>260</v>
      </c>
      <c r="G38" s="16"/>
      <c r="H38" s="16">
        <f aca="true" t="shared" si="0" ref="H38:H43">ROUND(F38*AB38,2)</f>
        <v>0</v>
      </c>
      <c r="I38" s="16">
        <f aca="true" t="shared" si="1" ref="I38:I43">J38-H38</f>
        <v>0</v>
      </c>
      <c r="J38" s="16">
        <f aca="true" t="shared" si="2" ref="J38:J43">ROUND(F38*G38,2)</f>
        <v>0</v>
      </c>
      <c r="K38" s="25" t="s">
        <v>7</v>
      </c>
      <c r="L38" s="16">
        <f aca="true" t="shared" si="3" ref="L38:L43">IF(K38="5",I38,0)</f>
        <v>0</v>
      </c>
      <c r="W38" s="16">
        <f aca="true" t="shared" si="4" ref="W38:W43">IF(AA38=0,J38,0)</f>
        <v>0</v>
      </c>
      <c r="X38" s="16">
        <f aca="true" t="shared" si="5" ref="X38:X43">IF(AA38=15,J38,0)</f>
        <v>0</v>
      </c>
      <c r="Y38" s="16">
        <f aca="true" t="shared" si="6" ref="Y38:Y43">IF(AA38=21,J38,0)</f>
        <v>0</v>
      </c>
      <c r="AA38" s="29">
        <v>21</v>
      </c>
      <c r="AB38" s="29">
        <f>G38*0.615342763873776</f>
        <v>0</v>
      </c>
      <c r="AC38" s="29">
        <f>G38*(1-0.615342763873776)</f>
        <v>0</v>
      </c>
      <c r="AJ38" s="29">
        <f aca="true" t="shared" si="7" ref="AJ38:AJ43">F38*AB38</f>
        <v>0</v>
      </c>
      <c r="AK38" s="29">
        <f aca="true" t="shared" si="8" ref="AK38:AK43">F38*AC38</f>
        <v>0</v>
      </c>
      <c r="AL38" s="30" t="s">
        <v>156</v>
      </c>
      <c r="AM38" s="30" t="s">
        <v>163</v>
      </c>
      <c r="AN38" s="24" t="s">
        <v>164</v>
      </c>
    </row>
    <row r="39" spans="1:40" ht="12.75">
      <c r="A39" s="6" t="s">
        <v>24</v>
      </c>
      <c r="B39" s="6"/>
      <c r="C39" s="6" t="s">
        <v>57</v>
      </c>
      <c r="D39" s="6" t="s">
        <v>99</v>
      </c>
      <c r="E39" s="6" t="s">
        <v>119</v>
      </c>
      <c r="F39" s="17">
        <v>520</v>
      </c>
      <c r="G39" s="17"/>
      <c r="H39" s="17">
        <f t="shared" si="0"/>
        <v>0</v>
      </c>
      <c r="I39" s="17">
        <f t="shared" si="1"/>
        <v>0</v>
      </c>
      <c r="J39" s="17">
        <f t="shared" si="2"/>
        <v>0</v>
      </c>
      <c r="K39" s="26" t="s">
        <v>35</v>
      </c>
      <c r="L39" s="17">
        <f t="shared" si="3"/>
        <v>0</v>
      </c>
      <c r="W39" s="17">
        <f t="shared" si="4"/>
        <v>0</v>
      </c>
      <c r="X39" s="17">
        <f t="shared" si="5"/>
        <v>0</v>
      </c>
      <c r="Y39" s="17">
        <f t="shared" si="6"/>
        <v>0</v>
      </c>
      <c r="AA39" s="29">
        <v>21</v>
      </c>
      <c r="AB39" s="29">
        <f>G39*1</f>
        <v>0</v>
      </c>
      <c r="AC39" s="29">
        <f>G39*(1-1)</f>
        <v>0</v>
      </c>
      <c r="AJ39" s="29">
        <f t="shared" si="7"/>
        <v>0</v>
      </c>
      <c r="AK39" s="29">
        <f t="shared" si="8"/>
        <v>0</v>
      </c>
      <c r="AL39" s="30" t="s">
        <v>156</v>
      </c>
      <c r="AM39" s="30" t="s">
        <v>163</v>
      </c>
      <c r="AN39" s="24" t="s">
        <v>164</v>
      </c>
    </row>
    <row r="40" spans="1:40" ht="12.75">
      <c r="A40" s="4" t="s">
        <v>25</v>
      </c>
      <c r="B40" s="4"/>
      <c r="C40" s="4" t="s">
        <v>58</v>
      </c>
      <c r="D40" s="4" t="s">
        <v>100</v>
      </c>
      <c r="E40" s="4" t="s">
        <v>120</v>
      </c>
      <c r="F40" s="16">
        <v>260</v>
      </c>
      <c r="G40" s="16"/>
      <c r="H40" s="16">
        <f t="shared" si="0"/>
        <v>0</v>
      </c>
      <c r="I40" s="16">
        <f t="shared" si="1"/>
        <v>0</v>
      </c>
      <c r="J40" s="16">
        <f t="shared" si="2"/>
        <v>0</v>
      </c>
      <c r="K40" s="25" t="s">
        <v>7</v>
      </c>
      <c r="L40" s="16">
        <f t="shared" si="3"/>
        <v>0</v>
      </c>
      <c r="W40" s="16">
        <f t="shared" si="4"/>
        <v>0</v>
      </c>
      <c r="X40" s="16">
        <f t="shared" si="5"/>
        <v>0</v>
      </c>
      <c r="Y40" s="16">
        <f t="shared" si="6"/>
        <v>0</v>
      </c>
      <c r="AA40" s="29">
        <v>21</v>
      </c>
      <c r="AB40" s="29">
        <f>G40*0.655449735449735</f>
        <v>0</v>
      </c>
      <c r="AC40" s="29">
        <f>G40*(1-0.655449735449735)</f>
        <v>0</v>
      </c>
      <c r="AJ40" s="29">
        <f t="shared" si="7"/>
        <v>0</v>
      </c>
      <c r="AK40" s="29">
        <f t="shared" si="8"/>
        <v>0</v>
      </c>
      <c r="AL40" s="30" t="s">
        <v>156</v>
      </c>
      <c r="AM40" s="30" t="s">
        <v>163</v>
      </c>
      <c r="AN40" s="24" t="s">
        <v>164</v>
      </c>
    </row>
    <row r="41" spans="1:40" ht="12.75">
      <c r="A41" s="6" t="s">
        <v>26</v>
      </c>
      <c r="B41" s="6"/>
      <c r="C41" s="6" t="s">
        <v>59</v>
      </c>
      <c r="D41" s="6" t="s">
        <v>101</v>
      </c>
      <c r="E41" s="6" t="s">
        <v>119</v>
      </c>
      <c r="F41" s="17">
        <v>130</v>
      </c>
      <c r="G41" s="17"/>
      <c r="H41" s="17">
        <f t="shared" si="0"/>
        <v>0</v>
      </c>
      <c r="I41" s="17">
        <f t="shared" si="1"/>
        <v>0</v>
      </c>
      <c r="J41" s="17">
        <f t="shared" si="2"/>
        <v>0</v>
      </c>
      <c r="K41" s="26" t="s">
        <v>35</v>
      </c>
      <c r="L41" s="17">
        <f t="shared" si="3"/>
        <v>0</v>
      </c>
      <c r="W41" s="17">
        <f t="shared" si="4"/>
        <v>0</v>
      </c>
      <c r="X41" s="17">
        <f t="shared" si="5"/>
        <v>0</v>
      </c>
      <c r="Y41" s="17">
        <f t="shared" si="6"/>
        <v>0</v>
      </c>
      <c r="AA41" s="29">
        <v>21</v>
      </c>
      <c r="AB41" s="29">
        <f>G41*1</f>
        <v>0</v>
      </c>
      <c r="AC41" s="29">
        <f>G41*(1-1)</f>
        <v>0</v>
      </c>
      <c r="AJ41" s="29">
        <f t="shared" si="7"/>
        <v>0</v>
      </c>
      <c r="AK41" s="29">
        <f t="shared" si="8"/>
        <v>0</v>
      </c>
      <c r="AL41" s="30" t="s">
        <v>156</v>
      </c>
      <c r="AM41" s="30" t="s">
        <v>163</v>
      </c>
      <c r="AN41" s="24" t="s">
        <v>164</v>
      </c>
    </row>
    <row r="42" spans="1:40" ht="12.75">
      <c r="A42" s="6" t="s">
        <v>27</v>
      </c>
      <c r="B42" s="6"/>
      <c r="C42" s="6" t="s">
        <v>60</v>
      </c>
      <c r="D42" s="6" t="s">
        <v>102</v>
      </c>
      <c r="E42" s="6" t="s">
        <v>119</v>
      </c>
      <c r="F42" s="17">
        <v>130</v>
      </c>
      <c r="G42" s="17"/>
      <c r="H42" s="17">
        <f t="shared" si="0"/>
        <v>0</v>
      </c>
      <c r="I42" s="17">
        <f t="shared" si="1"/>
        <v>0</v>
      </c>
      <c r="J42" s="17">
        <f t="shared" si="2"/>
        <v>0</v>
      </c>
      <c r="K42" s="26" t="s">
        <v>35</v>
      </c>
      <c r="L42" s="17">
        <f t="shared" si="3"/>
        <v>0</v>
      </c>
      <c r="W42" s="17">
        <f t="shared" si="4"/>
        <v>0</v>
      </c>
      <c r="X42" s="17">
        <f t="shared" si="5"/>
        <v>0</v>
      </c>
      <c r="Y42" s="17">
        <f t="shared" si="6"/>
        <v>0</v>
      </c>
      <c r="AA42" s="29">
        <v>21</v>
      </c>
      <c r="AB42" s="29">
        <f>G42*1</f>
        <v>0</v>
      </c>
      <c r="AC42" s="29">
        <f>G42*(1-1)</f>
        <v>0</v>
      </c>
      <c r="AJ42" s="29">
        <f t="shared" si="7"/>
        <v>0</v>
      </c>
      <c r="AK42" s="29">
        <f t="shared" si="8"/>
        <v>0</v>
      </c>
      <c r="AL42" s="30" t="s">
        <v>156</v>
      </c>
      <c r="AM42" s="30" t="s">
        <v>163</v>
      </c>
      <c r="AN42" s="24" t="s">
        <v>164</v>
      </c>
    </row>
    <row r="43" spans="1:40" ht="12.75">
      <c r="A43" s="4" t="s">
        <v>28</v>
      </c>
      <c r="B43" s="4"/>
      <c r="C43" s="4" t="s">
        <v>61</v>
      </c>
      <c r="D43" s="4" t="s">
        <v>103</v>
      </c>
      <c r="E43" s="4" t="s">
        <v>120</v>
      </c>
      <c r="F43" s="16">
        <v>260</v>
      </c>
      <c r="G43" s="16"/>
      <c r="H43" s="16">
        <f t="shared" si="0"/>
        <v>0</v>
      </c>
      <c r="I43" s="16">
        <f t="shared" si="1"/>
        <v>0</v>
      </c>
      <c r="J43" s="16">
        <f t="shared" si="2"/>
        <v>0</v>
      </c>
      <c r="K43" s="25" t="s">
        <v>7</v>
      </c>
      <c r="L43" s="16">
        <f t="shared" si="3"/>
        <v>0</v>
      </c>
      <c r="W43" s="16">
        <f t="shared" si="4"/>
        <v>0</v>
      </c>
      <c r="X43" s="16">
        <f t="shared" si="5"/>
        <v>0</v>
      </c>
      <c r="Y43" s="16">
        <f t="shared" si="6"/>
        <v>0</v>
      </c>
      <c r="AA43" s="29">
        <v>21</v>
      </c>
      <c r="AB43" s="29">
        <f>G43*0.549700598802395</f>
        <v>0</v>
      </c>
      <c r="AC43" s="29">
        <f>G43*(1-0.549700598802395)</f>
        <v>0</v>
      </c>
      <c r="AJ43" s="29">
        <f t="shared" si="7"/>
        <v>0</v>
      </c>
      <c r="AK43" s="29">
        <f t="shared" si="8"/>
        <v>0</v>
      </c>
      <c r="AL43" s="30" t="s">
        <v>156</v>
      </c>
      <c r="AM43" s="30" t="s">
        <v>163</v>
      </c>
      <c r="AN43" s="24" t="s">
        <v>164</v>
      </c>
    </row>
    <row r="44" spans="1:34" ht="12.75">
      <c r="A44" s="5"/>
      <c r="B44" s="13"/>
      <c r="C44" s="13" t="s">
        <v>62</v>
      </c>
      <c r="D44" s="103" t="s">
        <v>104</v>
      </c>
      <c r="E44" s="104"/>
      <c r="F44" s="104"/>
      <c r="G44" s="104"/>
      <c r="H44" s="32">
        <f>SUM(H45:H46)</f>
        <v>0</v>
      </c>
      <c r="I44" s="32">
        <f>SUM(I45:I46)</f>
        <v>0</v>
      </c>
      <c r="J44" s="32">
        <f>H44+I44</f>
        <v>0</v>
      </c>
      <c r="M44" s="32">
        <f>IF(N44="PR",J44,SUM(L45:L46))</f>
        <v>0</v>
      </c>
      <c r="N44" s="24" t="s">
        <v>138</v>
      </c>
      <c r="O44" s="32">
        <f>IF(N44="HS",H44,0)</f>
        <v>0</v>
      </c>
      <c r="P44" s="32">
        <f>IF(N44="HS",I44-M44,0)</f>
        <v>0</v>
      </c>
      <c r="Q44" s="32">
        <f>IF(N44="PS",H44,0)</f>
        <v>0</v>
      </c>
      <c r="R44" s="32">
        <f>IF(N44="PS",I44-M44,0)</f>
        <v>0</v>
      </c>
      <c r="S44" s="32">
        <f>IF(N44="MP",H44,0)</f>
        <v>0</v>
      </c>
      <c r="T44" s="32">
        <f>IF(N44="MP",I44-M44,0)</f>
        <v>0</v>
      </c>
      <c r="U44" s="32">
        <f>IF(N44="OM",H44,0)</f>
        <v>0</v>
      </c>
      <c r="V44" s="24"/>
      <c r="AF44" s="32">
        <f>SUM(W45:W46)</f>
        <v>0</v>
      </c>
      <c r="AG44" s="32">
        <f>SUM(X45:X46)</f>
        <v>0</v>
      </c>
      <c r="AH44" s="32">
        <f>SUM(Y45:Y46)</f>
        <v>0</v>
      </c>
    </row>
    <row r="45" spans="1:40" ht="12.75">
      <c r="A45" s="4" t="s">
        <v>29</v>
      </c>
      <c r="B45" s="4"/>
      <c r="C45" s="4" t="s">
        <v>63</v>
      </c>
      <c r="D45" s="4" t="s">
        <v>105</v>
      </c>
      <c r="E45" s="4" t="s">
        <v>118</v>
      </c>
      <c r="F45" s="16">
        <v>122.42</v>
      </c>
      <c r="G45" s="16"/>
      <c r="H45" s="16">
        <f>ROUND(F45*AB45,2)</f>
        <v>0</v>
      </c>
      <c r="I45" s="16">
        <f>J45-H45</f>
        <v>0</v>
      </c>
      <c r="J45" s="16">
        <f>ROUND(F45*G45,2)</f>
        <v>0</v>
      </c>
      <c r="K45" s="25" t="s">
        <v>11</v>
      </c>
      <c r="L45" s="16">
        <f>IF(K45="5",I45,0)</f>
        <v>0</v>
      </c>
      <c r="W45" s="16">
        <f>IF(AA45=0,J45,0)</f>
        <v>0</v>
      </c>
      <c r="X45" s="16">
        <f>IF(AA45=15,J45,0)</f>
        <v>0</v>
      </c>
      <c r="Y45" s="16">
        <f>IF(AA45=21,J45,0)</f>
        <v>0</v>
      </c>
      <c r="AA45" s="29">
        <v>21</v>
      </c>
      <c r="AB45" s="29">
        <f>G45*0</f>
        <v>0</v>
      </c>
      <c r="AC45" s="29">
        <f>G45*(1-0)</f>
        <v>0</v>
      </c>
      <c r="AJ45" s="29">
        <f>F45*AB45</f>
        <v>0</v>
      </c>
      <c r="AK45" s="29">
        <f>F45*AC45</f>
        <v>0</v>
      </c>
      <c r="AL45" s="30" t="s">
        <v>157</v>
      </c>
      <c r="AM45" s="30" t="s">
        <v>163</v>
      </c>
      <c r="AN45" s="24" t="s">
        <v>164</v>
      </c>
    </row>
    <row r="46" spans="1:40" ht="12.75">
      <c r="A46" s="4" t="s">
        <v>30</v>
      </c>
      <c r="B46" s="4"/>
      <c r="C46" s="4" t="s">
        <v>64</v>
      </c>
      <c r="D46" s="4" t="s">
        <v>106</v>
      </c>
      <c r="E46" s="4" t="s">
        <v>118</v>
      </c>
      <c r="F46" s="16">
        <v>367.26</v>
      </c>
      <c r="G46" s="16"/>
      <c r="H46" s="16">
        <f>ROUND(F46*AB46,2)</f>
        <v>0</v>
      </c>
      <c r="I46" s="16">
        <f>J46-H46</f>
        <v>0</v>
      </c>
      <c r="J46" s="16">
        <f>ROUND(F46*G46,2)</f>
        <v>0</v>
      </c>
      <c r="K46" s="25" t="s">
        <v>11</v>
      </c>
      <c r="L46" s="16">
        <f>IF(K46="5",I46,0)</f>
        <v>0</v>
      </c>
      <c r="W46" s="16">
        <f>IF(AA46=0,J46,0)</f>
        <v>0</v>
      </c>
      <c r="X46" s="16">
        <f>IF(AA46=15,J46,0)</f>
        <v>0</v>
      </c>
      <c r="Y46" s="16">
        <f>IF(AA46=21,J46,0)</f>
        <v>0</v>
      </c>
      <c r="AA46" s="29">
        <v>21</v>
      </c>
      <c r="AB46" s="29">
        <f>G46*0</f>
        <v>0</v>
      </c>
      <c r="AC46" s="29">
        <f>G46*(1-0)</f>
        <v>0</v>
      </c>
      <c r="AJ46" s="29">
        <f>F46*AB46</f>
        <v>0</v>
      </c>
      <c r="AK46" s="29">
        <f>F46*AC46</f>
        <v>0</v>
      </c>
      <c r="AL46" s="30" t="s">
        <v>157</v>
      </c>
      <c r="AM46" s="30" t="s">
        <v>163</v>
      </c>
      <c r="AN46" s="24" t="s">
        <v>164</v>
      </c>
    </row>
    <row r="47" spans="1:34" ht="12.75">
      <c r="A47" s="5"/>
      <c r="B47" s="13"/>
      <c r="C47" s="13" t="s">
        <v>65</v>
      </c>
      <c r="D47" s="103" t="s">
        <v>107</v>
      </c>
      <c r="E47" s="104"/>
      <c r="F47" s="104"/>
      <c r="G47" s="104"/>
      <c r="H47" s="32">
        <f>SUM(H48:H48)</f>
        <v>0</v>
      </c>
      <c r="I47" s="32">
        <f>SUM(I48:I48)</f>
        <v>0</v>
      </c>
      <c r="J47" s="32">
        <f>H47+I47</f>
        <v>0</v>
      </c>
      <c r="M47" s="32">
        <f>IF(N47="PR",J47,SUM(L48:L48))</f>
        <v>0</v>
      </c>
      <c r="N47" s="24" t="s">
        <v>139</v>
      </c>
      <c r="O47" s="32">
        <f>IF(N47="HS",H47,0)</f>
        <v>0</v>
      </c>
      <c r="P47" s="32">
        <f>IF(N47="HS",I47-M47,0)</f>
        <v>0</v>
      </c>
      <c r="Q47" s="32">
        <f>IF(N47="PS",H47,0)</f>
        <v>0</v>
      </c>
      <c r="R47" s="32">
        <f>IF(N47="PS",I47-M47,0)</f>
        <v>0</v>
      </c>
      <c r="S47" s="32">
        <f>IF(N47="MP",H47,0)</f>
        <v>0</v>
      </c>
      <c r="T47" s="32">
        <f>IF(N47="MP",I47-M47,0)</f>
        <v>0</v>
      </c>
      <c r="U47" s="32">
        <f>IF(N47="OM",H47,0)</f>
        <v>0</v>
      </c>
      <c r="V47" s="24"/>
      <c r="AF47" s="32">
        <f>SUM(W48:W48)</f>
        <v>0</v>
      </c>
      <c r="AG47" s="32">
        <f>SUM(X48:X48)</f>
        <v>0</v>
      </c>
      <c r="AH47" s="32">
        <f>SUM(Y48:Y48)</f>
        <v>0</v>
      </c>
    </row>
    <row r="48" spans="1:40" ht="12.75">
      <c r="A48" s="7" t="s">
        <v>31</v>
      </c>
      <c r="B48" s="7"/>
      <c r="C48" s="7" t="s">
        <v>66</v>
      </c>
      <c r="D48" s="7" t="s">
        <v>108</v>
      </c>
      <c r="E48" s="7" t="s">
        <v>121</v>
      </c>
      <c r="F48" s="18">
        <v>0.13</v>
      </c>
      <c r="G48" s="18"/>
      <c r="H48" s="18">
        <f>ROUND(F48*AB48,2)</f>
        <v>0</v>
      </c>
      <c r="I48" s="18">
        <f>J48-H48</f>
        <v>0</v>
      </c>
      <c r="J48" s="18">
        <f>ROUND(F48*G48,2)</f>
        <v>0</v>
      </c>
      <c r="K48" s="25" t="s">
        <v>8</v>
      </c>
      <c r="L48" s="16">
        <f>IF(K48="5",I48,0)</f>
        <v>0</v>
      </c>
      <c r="W48" s="16">
        <f>IF(AA48=0,J48,0)</f>
        <v>0</v>
      </c>
      <c r="X48" s="16">
        <f>IF(AA48=15,J48,0)</f>
        <v>0</v>
      </c>
      <c r="Y48" s="16">
        <f>IF(AA48=21,J48,0)</f>
        <v>0</v>
      </c>
      <c r="AA48" s="29">
        <v>21</v>
      </c>
      <c r="AB48" s="29">
        <f>G48*0.274755555555556</f>
        <v>0</v>
      </c>
      <c r="AC48" s="29">
        <f>G48*(1-0.274755555555556)</f>
        <v>0</v>
      </c>
      <c r="AJ48" s="29">
        <f>F48*AB48</f>
        <v>0</v>
      </c>
      <c r="AK48" s="29">
        <f>F48*AC48</f>
        <v>0</v>
      </c>
      <c r="AL48" s="30" t="s">
        <v>158</v>
      </c>
      <c r="AM48" s="30" t="s">
        <v>163</v>
      </c>
      <c r="AN48" s="24" t="s">
        <v>164</v>
      </c>
    </row>
    <row r="49" spans="1:25" ht="12.75">
      <c r="A49" s="8"/>
      <c r="B49" s="8"/>
      <c r="C49" s="8"/>
      <c r="D49" s="8"/>
      <c r="E49" s="8"/>
      <c r="F49" s="8"/>
      <c r="G49" s="8"/>
      <c r="H49" s="107" t="s">
        <v>127</v>
      </c>
      <c r="I49" s="59"/>
      <c r="J49" s="33">
        <f>J12+J15+J17+J21+J23+J27+J29+J31+J35+J37+J44+J47</f>
        <v>0</v>
      </c>
      <c r="W49" s="34">
        <f>SUM(W13:W48)</f>
        <v>0</v>
      </c>
      <c r="X49" s="34">
        <f>SUM(X13:X48)</f>
        <v>0</v>
      </c>
      <c r="Y49" s="34">
        <f>SUM(Y13:Y48)</f>
        <v>0</v>
      </c>
    </row>
    <row r="50" ht="11.25" customHeight="1">
      <c r="A50" s="9" t="s">
        <v>32</v>
      </c>
    </row>
    <row r="51" spans="1:10" ht="409.5" customHeight="1" hidden="1">
      <c r="A51" s="65"/>
      <c r="B51" s="57"/>
      <c r="C51" s="57"/>
      <c r="D51" s="57"/>
      <c r="E51" s="57"/>
      <c r="F51" s="57"/>
      <c r="G51" s="57"/>
      <c r="H51" s="57"/>
      <c r="I51" s="57"/>
      <c r="J51" s="57"/>
    </row>
  </sheetData>
  <sheetProtection/>
  <mergeCells count="40">
    <mergeCell ref="D44:G44"/>
    <mergeCell ref="D47:G47"/>
    <mergeCell ref="H49:I49"/>
    <mergeCell ref="A51:J51"/>
    <mergeCell ref="D23:G23"/>
    <mergeCell ref="D27:G27"/>
    <mergeCell ref="D29:G29"/>
    <mergeCell ref="D31:G31"/>
    <mergeCell ref="D35:G35"/>
    <mergeCell ref="D37:G37"/>
    <mergeCell ref="H10:J10"/>
    <mergeCell ref="D12:G12"/>
    <mergeCell ref="D15:G15"/>
    <mergeCell ref="D17:G17"/>
    <mergeCell ref="D21:G21"/>
    <mergeCell ref="A8:C9"/>
    <mergeCell ref="D8:D9"/>
    <mergeCell ref="E8:F9"/>
    <mergeCell ref="G8:H9"/>
    <mergeCell ref="I8:I9"/>
    <mergeCell ref="J8:J9"/>
    <mergeCell ref="A6:C7"/>
    <mergeCell ref="D6:D7"/>
    <mergeCell ref="E6:F7"/>
    <mergeCell ref="G6:H7"/>
    <mergeCell ref="I6:I7"/>
    <mergeCell ref="J6:J7"/>
    <mergeCell ref="A4:C5"/>
    <mergeCell ref="D4:D5"/>
    <mergeCell ref="E4:F5"/>
    <mergeCell ref="G4:H5"/>
    <mergeCell ref="I4:I5"/>
    <mergeCell ref="J4:J5"/>
    <mergeCell ref="A1:J1"/>
    <mergeCell ref="A2:C3"/>
    <mergeCell ref="D2:D3"/>
    <mergeCell ref="E2:F3"/>
    <mergeCell ref="G2:H3"/>
    <mergeCell ref="I2:I3"/>
    <mergeCell ref="J2:J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Zachariáš Antonín</dc:creator>
  <cp:keywords/>
  <dc:description/>
  <cp:lastModifiedBy>zacha1</cp:lastModifiedBy>
  <dcterms:created xsi:type="dcterms:W3CDTF">2014-09-10T05:22:27Z</dcterms:created>
  <dcterms:modified xsi:type="dcterms:W3CDTF">2014-09-12T05:43:09Z</dcterms:modified>
  <cp:category/>
  <cp:version/>
  <cp:contentType/>
  <cp:contentStatus/>
</cp:coreProperties>
</file>