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Krycí list" sheetId="1" r:id="rId1"/>
    <sheet name="Výkaz výměr" sheetId="2" r:id="rId2"/>
  </sheets>
  <definedNames>
    <definedName name="_xlnm.Print_Area" localSheetId="0">'Krycí list'!$A$1:$J$36</definedName>
  </definedNames>
  <calcPr fullCalcOnLoad="1"/>
</workbook>
</file>

<file path=xl/sharedStrings.xml><?xml version="1.0" encoding="utf-8"?>
<sst xmlns="http://schemas.openxmlformats.org/spreadsheetml/2006/main" count="595" uniqueCount="307">
  <si>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</si>
  <si>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</si>
  <si>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</si>
  <si>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</si>
  <si>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</si>
  <si>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</si>
  <si>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</si>
  <si>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</si>
  <si>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</si>
  <si>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</si>
  <si>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</si>
  <si>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</si>
  <si>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</si>
  <si>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</si>
  <si>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</si>
  <si>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</si>
  <si>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</si>
  <si>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</si>
  <si>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</si>
  <si>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</si>
  <si>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</si>
  <si>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</si>
  <si>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</si>
  <si>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</si>
  <si>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</si>
  <si>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</si>
  <si>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</si>
  <si>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</si>
  <si>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</si>
  <si>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</si>
  <si>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</si>
  <si>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</si>
  <si>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</si>
  <si>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</si>
  <si>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</si>
  <si>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</si>
  <si>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</si>
  <si>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</si>
  <si>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</si>
  <si>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</si>
  <si>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</si>
  <si>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</si>
  <si>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</si>
  <si>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</si>
  <si>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</si>
  <si>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</si>
  <si>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</si>
  <si>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</si>
  <si>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</si>
  <si>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</si>
  <si>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</si>
  <si>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</si>
  <si>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</si>
  <si>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</si>
  <si>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</si>
  <si>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</si>
  <si>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</si>
  <si>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</si>
  <si>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</si>
  <si>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Poznámka:</t>
  </si>
  <si>
    <t>Objekt</t>
  </si>
  <si>
    <t>Kód</t>
  </si>
  <si>
    <t>0</t>
  </si>
  <si>
    <t>003VD</t>
  </si>
  <si>
    <t>004VD</t>
  </si>
  <si>
    <t>119001421R00</t>
  </si>
  <si>
    <t>113203111R00</t>
  </si>
  <si>
    <t>113153119R00</t>
  </si>
  <si>
    <t>121103111R00</t>
  </si>
  <si>
    <t>122201101R00</t>
  </si>
  <si>
    <t>132201101R00</t>
  </si>
  <si>
    <t>130001101R00</t>
  </si>
  <si>
    <t>132201109R00</t>
  </si>
  <si>
    <t>131201201R00</t>
  </si>
  <si>
    <t>161101101R00</t>
  </si>
  <si>
    <t>162701105R00</t>
  </si>
  <si>
    <t>162701109R00</t>
  </si>
  <si>
    <t>171204111R00</t>
  </si>
  <si>
    <t>181101102R00</t>
  </si>
  <si>
    <t>180400020RA0</t>
  </si>
  <si>
    <t>181301102R00</t>
  </si>
  <si>
    <t>199000005R00</t>
  </si>
  <si>
    <t>271531113R00</t>
  </si>
  <si>
    <t>56</t>
  </si>
  <si>
    <t>564851111R00</t>
  </si>
  <si>
    <t>564861111R00</t>
  </si>
  <si>
    <t>564831111R00</t>
  </si>
  <si>
    <t>59</t>
  </si>
  <si>
    <t>596215021R00</t>
  </si>
  <si>
    <t>59245020</t>
  </si>
  <si>
    <t>596215040R00</t>
  </si>
  <si>
    <t>59245030</t>
  </si>
  <si>
    <t>91</t>
  </si>
  <si>
    <t>914001111R00</t>
  </si>
  <si>
    <t>40445961</t>
  </si>
  <si>
    <t>40445023.A</t>
  </si>
  <si>
    <t>40445050.A</t>
  </si>
  <si>
    <t>40445159.A</t>
  </si>
  <si>
    <t>592325033</t>
  </si>
  <si>
    <t>917862111R00</t>
  </si>
  <si>
    <t>592173070</t>
  </si>
  <si>
    <t>59217331</t>
  </si>
  <si>
    <t>59217421</t>
  </si>
  <si>
    <t>59217475</t>
  </si>
  <si>
    <t>96</t>
  </si>
  <si>
    <t>966006132R00</t>
  </si>
  <si>
    <t>98</t>
  </si>
  <si>
    <t>981512114R00</t>
  </si>
  <si>
    <t>H22</t>
  </si>
  <si>
    <t>998222011R00</t>
  </si>
  <si>
    <t>998222095R00</t>
  </si>
  <si>
    <t>998223011R00</t>
  </si>
  <si>
    <t>998223095R00</t>
  </si>
  <si>
    <t>M46</t>
  </si>
  <si>
    <t>460010024RT3</t>
  </si>
  <si>
    <t>S</t>
  </si>
  <si>
    <t>979082111R00</t>
  </si>
  <si>
    <t>979088212R00</t>
  </si>
  <si>
    <t>979083117R00</t>
  </si>
  <si>
    <t>979083191R00</t>
  </si>
  <si>
    <t>3457114722</t>
  </si>
  <si>
    <t>VÝSTAVBA PARKOVACÍCH STÁNÍ NA POZEMKU PARC.Č. 2515/9, UL. MASARYKOVA, KOLÍN</t>
  </si>
  <si>
    <t>Parkoviště</t>
  </si>
  <si>
    <t>ul. Benešova x ul. Masarykova, Kolín</t>
  </si>
  <si>
    <t>Zkrácený popis</t>
  </si>
  <si>
    <t>Rozměry</t>
  </si>
  <si>
    <t>Všeobecné konstrukce a práce</t>
  </si>
  <si>
    <t>Geodetické zaměření stavby - skutečné provedení</t>
  </si>
  <si>
    <t>Dopravně inženýrské opatření během realizace stavby (projektová dokumentace+materiál+vyřízení)</t>
  </si>
  <si>
    <t>Přípravné a přidružené práce</t>
  </si>
  <si>
    <t>Dočasné zajištění kabelů - do počtu 3 kabelů</t>
  </si>
  <si>
    <t>Vytrhání obrub z dlažebních kostek</t>
  </si>
  <si>
    <t>Fréz.beton.krytu pl.do 500 m2,pruh do 75cm,tl.10cm</t>
  </si>
  <si>
    <t>Odkopávky a prokopávky</t>
  </si>
  <si>
    <t>Skrývka zemin v rovině a sklonu 1:5</t>
  </si>
  <si>
    <t>Odkopávky nezapažené v hor. 3 do 100 m3</t>
  </si>
  <si>
    <t>Hloubené vykopávky</t>
  </si>
  <si>
    <t>Hloubení rýh šířky do 60 cm v hor.3 do 100 m3</t>
  </si>
  <si>
    <t>Příplatek za ztížené hloubení v blízkosti vedení</t>
  </si>
  <si>
    <t>Příplatek za lepivost - hloubení rýh 60 cm v hor.3</t>
  </si>
  <si>
    <t>Hloubení zapažených jam v hor.3 do 100 m3</t>
  </si>
  <si>
    <t>Přemístění výkopku</t>
  </si>
  <si>
    <t>Svislé přemístění výkopku z hor.1-4 do 2,5 m</t>
  </si>
  <si>
    <t>Vodorovné přemístění výkopku z hor.1-4 do 10000 m</t>
  </si>
  <si>
    <t>Příplatek k vod. přemístění hor.1-4 za další 1 km</t>
  </si>
  <si>
    <t>Konstrukce ze zemin</t>
  </si>
  <si>
    <t>Ulozeni sypaniny bez zhut na skládku</t>
  </si>
  <si>
    <t>Povrchové úpravy terénu</t>
  </si>
  <si>
    <t>Úprava pláně v zářezech v hor. 1-4, se zhutněním</t>
  </si>
  <si>
    <t>Založení trávníku parkového, rovina, dodání osiva</t>
  </si>
  <si>
    <t>Rozprostření ornice, rovina, tl. 10-15 cm,do 500m2</t>
  </si>
  <si>
    <t>Hloubení pro podzemní stěny, ražení a hloubení důlní</t>
  </si>
  <si>
    <t>Poplatek za skládku zeminy 1- 4</t>
  </si>
  <si>
    <t>Základy</t>
  </si>
  <si>
    <t>Polštář základu z kameniva hr. drceného 16-32 mm</t>
  </si>
  <si>
    <t>Podkladní vrstvy komunikací a zpevněných ploch</t>
  </si>
  <si>
    <t>Podklad ze štěrkodrti po zhutnění tloušťky 15 cm (chodník)</t>
  </si>
  <si>
    <t>Podklad ze štěrkodrti po zhutnění tloušťky 20 cm (parkoviště)</t>
  </si>
  <si>
    <t>Podklad ze štěrkodrti po zhutnění tloušťky 10 cm (parkoviště)</t>
  </si>
  <si>
    <t>Dlažby a předlažby pozemních komunikací a zpevněných ploch</t>
  </si>
  <si>
    <t>Kladení zámkové dlažby tl. 6 cm do drtě tl. 4 cm+lože kam. fr. 2-5+písek na výplň spár</t>
  </si>
  <si>
    <t>Dlažba zámková 20x16,5x6 cm přírodní (chodník)</t>
  </si>
  <si>
    <t>Kladení zámkové dlažby tl. 8 cm do drtě tl. 4 cm</t>
  </si>
  <si>
    <t>Dlažba zámková 20x16,5x8 cm přírodní (parkoviště)</t>
  </si>
  <si>
    <t>Doplňující konstrukce a práce na pozemních komunikacích a zpevněných plochách</t>
  </si>
  <si>
    <t>Montáž svislých dopr.značek</t>
  </si>
  <si>
    <t>Sloupek Al 60/5 hladký drážkový</t>
  </si>
  <si>
    <t>Značka doprav zákazová B28 700 fól 1, EG 7letá</t>
  </si>
  <si>
    <t>Značka doprav zákazová B29 700 fól 1, EG 7letá</t>
  </si>
  <si>
    <t>Značka dopr inf IP 12+"O1" - 500/700 fól1, EG7letá</t>
  </si>
  <si>
    <t>Značka dopr inf IP 11b - 500/700 fól1, EG7letá</t>
  </si>
  <si>
    <t>Značka dopr dodat E 8e + text "20,5" - 500/150 fól 1, EG 7 letá</t>
  </si>
  <si>
    <t>Značka dopr dodat E 8d + text "3,75" - 500/150 fól 1, EG 7 letá</t>
  </si>
  <si>
    <t>Betonová patka pro značky</t>
  </si>
  <si>
    <t>Osazení stojat. obrub.bet. s opěrou,lože z C 12/15</t>
  </si>
  <si>
    <t>Obrubník betonový 50/5/20 cm šedý</t>
  </si>
  <si>
    <t>Obrubník betonový 1000/50/200 mm šedý</t>
  </si>
  <si>
    <t>Obrubník betonový ABO 14-10 1000/100/250</t>
  </si>
  <si>
    <t>Obrubník silniční nájezdový 500/150/150 šedý</t>
  </si>
  <si>
    <t>Bourání konstrukcí</t>
  </si>
  <si>
    <t>Odstranění doprav.značek se sloupky, s bet.patkami</t>
  </si>
  <si>
    <t>Demolice</t>
  </si>
  <si>
    <t>Demolice konstrukcí jiným způsobem, železobeton</t>
  </si>
  <si>
    <t>Komunikace pozemní a letiště</t>
  </si>
  <si>
    <t>Přesun hmot, pozemní komunikace, kryt z kameniva</t>
  </si>
  <si>
    <t>Přesun hmot, komunikace z kameniva, dalších 5 km</t>
  </si>
  <si>
    <t>Přesun hmot, pozemní komunikace, kryt dlážděný</t>
  </si>
  <si>
    <t>Přesun hmot, komunik. dlážděné, přípl. dalších 5km</t>
  </si>
  <si>
    <t>Zemní práce při montážích</t>
  </si>
  <si>
    <t>Vytýčení kabelové trasy v zastavěném prostoru - ČEZ a.s., Telefńica O2, veřejné osvětlení, vodovod</t>
  </si>
  <si>
    <t>Přesuny sutí</t>
  </si>
  <si>
    <t>Vnitrostaveništní doprava suti do 10 m</t>
  </si>
  <si>
    <t>Nakládání suti na dopravní prostředky</t>
  </si>
  <si>
    <t>Vodorovné přemístění suti na skládku do 6000 m</t>
  </si>
  <si>
    <t>Příplatek za dalších započatých 1000 m nad 6000 m</t>
  </si>
  <si>
    <t>Ostatní materiál</t>
  </si>
  <si>
    <t>Trubka kabelová chránička KOPODUR KD 09075</t>
  </si>
  <si>
    <t>Doba výstavby:</t>
  </si>
  <si>
    <t>Začátek výstavby:</t>
  </si>
  <si>
    <t>Konec výstavby:</t>
  </si>
  <si>
    <t>Zpracováno dne:</t>
  </si>
  <si>
    <t>M.j.</t>
  </si>
  <si>
    <t>kpl</t>
  </si>
  <si>
    <t>m</t>
  </si>
  <si>
    <t>m2</t>
  </si>
  <si>
    <t>m3</t>
  </si>
  <si>
    <t>t</t>
  </si>
  <si>
    <t>kus</t>
  </si>
  <si>
    <t>km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</si>
  <si>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</si>
  <si>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</si>
  <si>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</si>
  <si>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</si>
  <si>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</si>
  <si>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</si>
  <si>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</si>
  <si>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</si>
  <si>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</si>
  <si>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</si>
  <si>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</si>
  <si>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Kolín, Karlovo náměstí 78, 280 12 Kolín I</t>
  </si>
  <si>
    <t>Aleš Jambor, Havelcova 70, 280 02 Kolín III</t>
  </si>
  <si>
    <t>Celkem</t>
  </si>
  <si>
    <t>Přesuny</t>
  </si>
  <si>
    <t>Typ skupiny</t>
  </si>
  <si>
    <t>HS</t>
  </si>
  <si>
    <t>PR</t>
  </si>
  <si>
    <t>MP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</si>
  <si>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</si>
  <si>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</si>
  <si>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</si>
  <si>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</si>
  <si>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</si>
  <si>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</si>
  <si>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</si>
  <si>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</si>
  <si>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</si>
  <si>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</si>
  <si>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12_</t>
  </si>
  <si>
    <t>13_</t>
  </si>
  <si>
    <t>16_</t>
  </si>
  <si>
    <t>17_</t>
  </si>
  <si>
    <t>18_</t>
  </si>
  <si>
    <t>19_</t>
  </si>
  <si>
    <t>27_</t>
  </si>
  <si>
    <t>56_</t>
  </si>
  <si>
    <t>59_</t>
  </si>
  <si>
    <t>91_</t>
  </si>
  <si>
    <t>96_</t>
  </si>
  <si>
    <t>98_</t>
  </si>
  <si>
    <t>H22_</t>
  </si>
  <si>
    <t>M46_</t>
  </si>
  <si>
    <t>S_</t>
  </si>
  <si>
    <t>Z99999_</t>
  </si>
  <si>
    <t>1_</t>
  </si>
  <si>
    <t>2_</t>
  </si>
  <si>
    <t>5_</t>
  </si>
  <si>
    <t>9_</t>
  </si>
  <si>
    <t>Z_</t>
  </si>
  <si>
    <t>_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</si>
  <si>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</si>
  <si>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</si>
  <si>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</si>
  <si>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</si>
  <si>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</si>
  <si>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</si>
  <si>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</si>
  <si>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</si>
  <si>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</si>
  <si>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</si>
  <si>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</si>
  <si>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</si>
  <si>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</si>
  <si>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</si>
  <si>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</si>
  <si>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</si>
  <si>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</si>
  <si>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</si>
  <si>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</si>
  <si>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</si>
  <si>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</si>
  <si>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</si>
  <si>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</si>
  <si>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</si>
  <si>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</si>
  <si>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</si>
  <si>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</si>
  <si>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</si>
  <si>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</si>
  <si>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</si>
  <si>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</si>
  <si>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</si>
  <si>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</si>
  <si>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</si>
  <si>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</si>
  <si>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</si>
  <si>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</si>
  <si>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</si>
  <si>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</si>
  <si>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</si>
  <si>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</si>
  <si>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</si>
  <si>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74429884/CZ8203210796</t>
  </si>
  <si>
    <t>Výkaz výměr</t>
  </si>
  <si>
    <t>Krycí list</t>
  </si>
  <si>
    <t>Město Kolín</t>
  </si>
  <si>
    <t>Aleš Jambor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</si>
</sst>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9" fillId="33" borderId="24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Fill="1" applyBorder="1" applyAlignment="1" applyProtection="1">
      <alignment horizontal="left" vertical="center"/>
      <protection/>
    </xf>
    <xf numFmtId="49" fontId="10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" fontId="11" fillId="0" borderId="24" xfId="0" applyNumberFormat="1" applyFont="1" applyFill="1" applyBorder="1" applyAlignment="1" applyProtection="1">
      <alignment horizontal="right" vertical="center"/>
      <protection/>
    </xf>
    <xf numFmtId="49" fontId="11" fillId="0" borderId="24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0" fillId="33" borderId="33" xfId="0" applyNumberFormat="1" applyFont="1" applyFill="1" applyBorder="1" applyAlignment="1" applyProtection="1">
      <alignment horizontal="righ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49" fontId="12" fillId="0" borderId="32" xfId="0" applyNumberFormat="1" applyFont="1" applyFill="1" applyBorder="1" applyAlignment="1" applyProtection="1">
      <alignment horizontal="left" vertical="center"/>
      <protection/>
    </xf>
    <xf numFmtId="0" fontId="12" fillId="0" borderId="33" xfId="0" applyNumberFormat="1" applyFont="1" applyFill="1" applyBorder="1" applyAlignment="1" applyProtection="1">
      <alignment horizontal="left" vertical="center"/>
      <protection/>
    </xf>
    <xf numFmtId="49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49" fontId="10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33" xfId="0" applyNumberFormat="1" applyFont="1" applyFill="1" applyBorder="1" applyAlignment="1" applyProtection="1">
      <alignment horizontal="left" vertical="center"/>
      <protection/>
    </xf>
    <xf numFmtId="49" fontId="10" fillId="33" borderId="32" xfId="0" applyNumberFormat="1" applyFont="1" applyFill="1" applyBorder="1" applyAlignment="1" applyProtection="1">
      <alignment horizontal="left" vertical="center"/>
      <protection/>
    </xf>
    <xf numFmtId="0" fontId="10" fillId="33" borderId="41" xfId="0" applyNumberFormat="1" applyFont="1" applyFill="1" applyBorder="1" applyAlignment="1" applyProtection="1">
      <alignment horizontal="left" vertical="center"/>
      <protection/>
    </xf>
    <xf numFmtId="49" fontId="11" fillId="0" borderId="42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43" xfId="0" applyNumberFormat="1" applyFont="1" applyFill="1" applyBorder="1" applyAlignment="1" applyProtection="1">
      <alignment horizontal="left" vertical="center"/>
      <protection/>
    </xf>
    <xf numFmtId="49" fontId="11" fillId="0" borderId="23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44" xfId="0" applyNumberFormat="1" applyFont="1" applyFill="1" applyBorder="1" applyAlignment="1" applyProtection="1">
      <alignment horizontal="left" vertical="center"/>
      <protection/>
    </xf>
    <xf numFmtId="49" fontId="11" fillId="0" borderId="45" xfId="0" applyNumberFormat="1" applyFont="1" applyFill="1" applyBorder="1" applyAlignment="1" applyProtection="1">
      <alignment horizontal="left" vertical="center"/>
      <protection/>
    </xf>
    <xf numFmtId="0" fontId="11" fillId="0" borderId="36" xfId="0" applyNumberFormat="1" applyFont="1" applyFill="1" applyBorder="1" applyAlignment="1" applyProtection="1">
      <alignment horizontal="left" vertical="center"/>
      <protection/>
    </xf>
    <xf numFmtId="0" fontId="11" fillId="0" borderId="46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="60" zoomScalePageLayoutView="0" workbookViewId="0" topLeftCell="A1">
      <selection activeCell="A2" sqref="A2:B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78" t="s">
        <v>304</v>
      </c>
      <c r="B1" s="79"/>
      <c r="C1" s="79"/>
      <c r="D1" s="79"/>
      <c r="E1" s="79"/>
      <c r="F1" s="79"/>
      <c r="G1" s="79"/>
      <c r="H1" s="79"/>
      <c r="I1" s="79"/>
    </row>
    <row r="2" spans="1:10" ht="12.75">
      <c r="A2" s="54" t="s">
        <v>0</v>
      </c>
      <c r="B2" s="55"/>
      <c r="C2" s="58" t="s">
        <v>121</v>
      </c>
      <c r="D2" s="77"/>
      <c r="E2" s="61" t="s">
        <v>215</v>
      </c>
      <c r="F2" s="61" t="s">
        <v>220</v>
      </c>
      <c r="G2" s="55"/>
      <c r="H2" s="61" t="s">
        <v>298</v>
      </c>
      <c r="I2" s="80"/>
      <c r="J2" s="27"/>
    </row>
    <row r="3" spans="1:10" ht="25.5" customHeight="1">
      <c r="A3" s="56"/>
      <c r="B3" s="57"/>
      <c r="C3" s="59"/>
      <c r="D3" s="59"/>
      <c r="E3" s="57"/>
      <c r="F3" s="57"/>
      <c r="G3" s="57"/>
      <c r="H3" s="57"/>
      <c r="I3" s="62"/>
      <c r="J3" s="27"/>
    </row>
    <row r="4" spans="1:10" ht="12.75">
      <c r="A4" s="63" t="s">
        <v>1</v>
      </c>
      <c r="B4" s="57"/>
      <c r="C4" s="64" t="s">
        <v>122</v>
      </c>
      <c r="D4" s="57"/>
      <c r="E4" s="64" t="s">
        <v>216</v>
      </c>
      <c r="F4" s="64" t="s">
        <v>221</v>
      </c>
      <c r="G4" s="57"/>
      <c r="H4" s="64" t="s">
        <v>298</v>
      </c>
      <c r="I4" s="81" t="s">
        <v>302</v>
      </c>
      <c r="J4" s="27"/>
    </row>
    <row r="5" spans="1:10" ht="12.75">
      <c r="A5" s="56"/>
      <c r="B5" s="57"/>
      <c r="C5" s="57"/>
      <c r="D5" s="57"/>
      <c r="E5" s="57"/>
      <c r="F5" s="57"/>
      <c r="G5" s="57"/>
      <c r="H5" s="57"/>
      <c r="I5" s="62"/>
      <c r="J5" s="27"/>
    </row>
    <row r="6" spans="1:10" ht="12.75">
      <c r="A6" s="63" t="s">
        <v>2</v>
      </c>
      <c r="B6" s="57"/>
      <c r="C6" s="64" t="s">
        <v>123</v>
      </c>
      <c r="D6" s="57"/>
      <c r="E6" s="64" t="s">
        <v>217</v>
      </c>
      <c r="F6" s="64"/>
      <c r="G6" s="57"/>
      <c r="H6" s="64" t="s">
        <v>298</v>
      </c>
      <c r="I6" s="81"/>
      <c r="J6" s="27"/>
    </row>
    <row r="7" spans="1:10" ht="12.75">
      <c r="A7" s="56"/>
      <c r="B7" s="57"/>
      <c r="C7" s="57"/>
      <c r="D7" s="57"/>
      <c r="E7" s="57"/>
      <c r="F7" s="57"/>
      <c r="G7" s="57"/>
      <c r="H7" s="57"/>
      <c r="I7" s="62"/>
      <c r="J7" s="27"/>
    </row>
    <row r="8" spans="1:10" ht="12.75">
      <c r="A8" s="63" t="s">
        <v>198</v>
      </c>
      <c r="B8" s="57"/>
      <c r="C8" s="66"/>
      <c r="D8" s="57"/>
      <c r="E8" s="64" t="s">
        <v>199</v>
      </c>
      <c r="F8" s="57"/>
      <c r="G8" s="57"/>
      <c r="H8" s="65" t="s">
        <v>299</v>
      </c>
      <c r="I8" s="81" t="s">
        <v>58</v>
      </c>
      <c r="J8" s="27"/>
    </row>
    <row r="9" spans="1:10" ht="12.75">
      <c r="A9" s="56"/>
      <c r="B9" s="57"/>
      <c r="C9" s="57"/>
      <c r="D9" s="57"/>
      <c r="E9" s="57"/>
      <c r="F9" s="57"/>
      <c r="G9" s="57"/>
      <c r="H9" s="57"/>
      <c r="I9" s="62"/>
      <c r="J9" s="27"/>
    </row>
    <row r="10" spans="1:10" ht="12.75">
      <c r="A10" s="63" t="s">
        <v>3</v>
      </c>
      <c r="B10" s="57"/>
      <c r="C10" s="64"/>
      <c r="D10" s="57"/>
      <c r="E10" s="64" t="s">
        <v>218</v>
      </c>
      <c r="F10" s="64"/>
      <c r="G10" s="57"/>
      <c r="H10" s="65" t="s">
        <v>300</v>
      </c>
      <c r="I10" s="62"/>
      <c r="J10" s="27"/>
    </row>
    <row r="11" spans="1:10" ht="12.75">
      <c r="A11" s="82"/>
      <c r="B11" s="83"/>
      <c r="C11" s="83"/>
      <c r="D11" s="83"/>
      <c r="E11" s="83"/>
      <c r="F11" s="83"/>
      <c r="G11" s="83"/>
      <c r="H11" s="83"/>
      <c r="I11" s="84"/>
      <c r="J11" s="27"/>
    </row>
    <row r="12" spans="1:9" ht="23.25" customHeight="1">
      <c r="A12" s="85" t="s">
        <v>260</v>
      </c>
      <c r="B12" s="86"/>
      <c r="C12" s="86"/>
      <c r="D12" s="86"/>
      <c r="E12" s="86"/>
      <c r="F12" s="86"/>
      <c r="G12" s="86"/>
      <c r="H12" s="86"/>
      <c r="I12" s="86"/>
    </row>
    <row r="13" spans="1:10" ht="26.25" customHeight="1">
      <c r="A13" s="35" t="s">
        <v>261</v>
      </c>
      <c r="B13" s="87" t="s">
        <v>272</v>
      </c>
      <c r="C13" s="88"/>
      <c r="D13" s="35" t="s">
        <v>274</v>
      </c>
      <c r="E13" s="87" t="s">
        <v>283</v>
      </c>
      <c r="F13" s="88"/>
      <c r="G13" s="35" t="s">
        <v>284</v>
      </c>
      <c r="H13" s="87" t="s">
        <v>301</v>
      </c>
      <c r="I13" s="88"/>
      <c r="J13" s="27"/>
    </row>
    <row r="14" spans="1:10" ht="15" customHeight="1">
      <c r="A14" s="36" t="s">
        <v>262</v>
      </c>
      <c r="B14" s="41" t="s">
        <v>273</v>
      </c>
      <c r="C14" s="45">
        <f>SUM('Výkaz výměr'!O12:O82)</f>
        <v>0</v>
      </c>
      <c r="D14" s="89" t="s">
        <v>275</v>
      </c>
      <c r="E14" s="90"/>
      <c r="F14" s="45">
        <v>0</v>
      </c>
      <c r="G14" s="89" t="s">
        <v>285</v>
      </c>
      <c r="H14" s="90"/>
      <c r="I14" s="45">
        <v>0</v>
      </c>
      <c r="J14" s="27"/>
    </row>
    <row r="15" spans="1:10" ht="15" customHeight="1">
      <c r="A15" s="37"/>
      <c r="B15" s="41" t="s">
        <v>219</v>
      </c>
      <c r="C15" s="45">
        <f>SUM('Výkaz výměr'!P12:P82)</f>
        <v>0</v>
      </c>
      <c r="D15" s="89" t="s">
        <v>276</v>
      </c>
      <c r="E15" s="90"/>
      <c r="F15" s="45">
        <v>0</v>
      </c>
      <c r="G15" s="89" t="s">
        <v>286</v>
      </c>
      <c r="H15" s="90"/>
      <c r="I15" s="45">
        <v>0</v>
      </c>
      <c r="J15" s="27"/>
    </row>
    <row r="16" spans="1:10" ht="15" customHeight="1">
      <c r="A16" s="36" t="s">
        <v>263</v>
      </c>
      <c r="B16" s="41" t="s">
        <v>273</v>
      </c>
      <c r="C16" s="45">
        <f>SUM('Výkaz výměr'!Q12:Q82)</f>
        <v>0</v>
      </c>
      <c r="D16" s="89" t="s">
        <v>277</v>
      </c>
      <c r="E16" s="90"/>
      <c r="F16" s="45">
        <v>0</v>
      </c>
      <c r="G16" s="89" t="s">
        <v>287</v>
      </c>
      <c r="H16" s="90"/>
      <c r="I16" s="45">
        <v>0</v>
      </c>
      <c r="J16" s="27"/>
    </row>
    <row r="17" spans="1:10" ht="15" customHeight="1">
      <c r="A17" s="37"/>
      <c r="B17" s="41" t="s">
        <v>219</v>
      </c>
      <c r="C17" s="45">
        <f>SUM('Výkaz výměr'!R12:R82)</f>
        <v>0</v>
      </c>
      <c r="D17" s="89"/>
      <c r="E17" s="90"/>
      <c r="F17" s="46"/>
      <c r="G17" s="89" t="s">
        <v>288</v>
      </c>
      <c r="H17" s="90"/>
      <c r="I17" s="45">
        <v>0</v>
      </c>
      <c r="J17" s="27"/>
    </row>
    <row r="18" spans="1:10" ht="15" customHeight="1">
      <c r="A18" s="36" t="s">
        <v>264</v>
      </c>
      <c r="B18" s="41" t="s">
        <v>273</v>
      </c>
      <c r="C18" s="45">
        <f>SUM('Výkaz výměr'!S12:S82)</f>
        <v>0</v>
      </c>
      <c r="D18" s="89"/>
      <c r="E18" s="90"/>
      <c r="F18" s="46"/>
      <c r="G18" s="89" t="s">
        <v>289</v>
      </c>
      <c r="H18" s="90"/>
      <c r="I18" s="45">
        <v>0</v>
      </c>
      <c r="J18" s="27"/>
    </row>
    <row r="19" spans="1:10" ht="15" customHeight="1">
      <c r="A19" s="37"/>
      <c r="B19" s="41" t="s">
        <v>219</v>
      </c>
      <c r="C19" s="45">
        <f>SUM('Výkaz výměr'!T12:T82)</f>
        <v>0</v>
      </c>
      <c r="D19" s="89"/>
      <c r="E19" s="90"/>
      <c r="F19" s="46"/>
      <c r="G19" s="89" t="s">
        <v>290</v>
      </c>
      <c r="H19" s="90"/>
      <c r="I19" s="45">
        <v>0</v>
      </c>
      <c r="J19" s="27"/>
    </row>
    <row r="20" spans="1:10" ht="15" customHeight="1">
      <c r="A20" s="91" t="s">
        <v>195</v>
      </c>
      <c r="B20" s="92"/>
      <c r="C20" s="45">
        <f>SUM('Výkaz výměr'!U12:U82)</f>
        <v>0</v>
      </c>
      <c r="D20" s="89"/>
      <c r="E20" s="90"/>
      <c r="F20" s="46"/>
      <c r="G20" s="89"/>
      <c r="H20" s="90"/>
      <c r="I20" s="46"/>
      <c r="J20" s="27"/>
    </row>
    <row r="21" spans="1:10" ht="15" customHeight="1">
      <c r="A21" s="91" t="s">
        <v>265</v>
      </c>
      <c r="B21" s="92"/>
      <c r="C21" s="45">
        <f>SUM('Výkaz výměr'!M12:M82)</f>
        <v>0</v>
      </c>
      <c r="D21" s="89"/>
      <c r="E21" s="90"/>
      <c r="F21" s="46"/>
      <c r="G21" s="89"/>
      <c r="H21" s="90"/>
      <c r="I21" s="46"/>
      <c r="J21" s="27"/>
    </row>
    <row r="22" spans="1:10" ht="16.5" customHeight="1">
      <c r="A22" s="91" t="s">
        <v>266</v>
      </c>
      <c r="B22" s="92"/>
      <c r="C22" s="45">
        <f>SUM(C14:C21)</f>
        <v>0</v>
      </c>
      <c r="D22" s="91" t="s">
        <v>278</v>
      </c>
      <c r="E22" s="92"/>
      <c r="F22" s="45">
        <f>SUM(F14:F21)</f>
        <v>0</v>
      </c>
      <c r="G22" s="91" t="s">
        <v>291</v>
      </c>
      <c r="H22" s="92"/>
      <c r="I22" s="45">
        <f>SUM(I14:I21)</f>
        <v>0</v>
      </c>
      <c r="J22" s="27"/>
    </row>
    <row r="23" spans="1:10" ht="15" customHeight="1">
      <c r="A23" s="8"/>
      <c r="B23" s="8"/>
      <c r="C23" s="43"/>
      <c r="D23" s="91" t="s">
        <v>279</v>
      </c>
      <c r="E23" s="92"/>
      <c r="F23" s="47">
        <v>0</v>
      </c>
      <c r="G23" s="91" t="s">
        <v>292</v>
      </c>
      <c r="H23" s="92"/>
      <c r="I23" s="45">
        <v>0</v>
      </c>
      <c r="J23" s="27"/>
    </row>
    <row r="24" spans="4:9" ht="15" customHeight="1">
      <c r="D24" s="8"/>
      <c r="E24" s="8"/>
      <c r="F24" s="48"/>
      <c r="G24" s="91" t="s">
        <v>293</v>
      </c>
      <c r="H24" s="92"/>
      <c r="I24" s="50"/>
    </row>
    <row r="25" spans="6:10" ht="15" customHeight="1">
      <c r="F25" s="49"/>
      <c r="G25" s="91" t="s">
        <v>294</v>
      </c>
      <c r="H25" s="92"/>
      <c r="I25" s="45">
        <v>0</v>
      </c>
      <c r="J25" s="27"/>
    </row>
    <row r="26" spans="1:9" ht="12.75">
      <c r="A26" s="38"/>
      <c r="B26" s="38"/>
      <c r="C26" s="38"/>
      <c r="G26" s="8"/>
      <c r="H26" s="8"/>
      <c r="I26" s="8"/>
    </row>
    <row r="27" spans="1:9" ht="15" customHeight="1">
      <c r="A27" s="93" t="s">
        <v>267</v>
      </c>
      <c r="B27" s="94"/>
      <c r="C27" s="51">
        <f>SUM('Výkaz výměr'!W12:W82)</f>
        <v>0</v>
      </c>
      <c r="D27" s="44"/>
      <c r="E27" s="38"/>
      <c r="F27" s="38"/>
      <c r="G27" s="38"/>
      <c r="H27" s="38"/>
      <c r="I27" s="38"/>
    </row>
    <row r="28" spans="1:10" ht="15" customHeight="1">
      <c r="A28" s="93" t="s">
        <v>268</v>
      </c>
      <c r="B28" s="94"/>
      <c r="C28" s="51">
        <f>SUM('Výkaz výměr'!X12:X82)</f>
        <v>0</v>
      </c>
      <c r="D28" s="93" t="s">
        <v>280</v>
      </c>
      <c r="E28" s="94"/>
      <c r="F28" s="51">
        <f>ROUND(C28*(15/100),2)</f>
        <v>0</v>
      </c>
      <c r="G28" s="93" t="s">
        <v>295</v>
      </c>
      <c r="H28" s="94"/>
      <c r="I28" s="51">
        <f>SUM(C27:C29)</f>
        <v>0</v>
      </c>
      <c r="J28" s="27"/>
    </row>
    <row r="29" spans="1:10" ht="15" customHeight="1">
      <c r="A29" s="93" t="s">
        <v>269</v>
      </c>
      <c r="B29" s="94"/>
      <c r="C29" s="51">
        <f>SUM('Výkaz výměr'!Y12:Y82)+(F22+I22+F23+I23+I24+I25)</f>
        <v>0</v>
      </c>
      <c r="D29" s="93" t="s">
        <v>281</v>
      </c>
      <c r="E29" s="94"/>
      <c r="F29" s="51">
        <f>ROUND(C29*(21/100),2)</f>
        <v>0</v>
      </c>
      <c r="G29" s="93" t="s">
        <v>296</v>
      </c>
      <c r="H29" s="94"/>
      <c r="I29" s="51">
        <f>SUM(F28:F29)+I28</f>
        <v>0</v>
      </c>
      <c r="J29" s="27"/>
    </row>
    <row r="30" spans="1:9" ht="12.75">
      <c r="A30" s="39"/>
      <c r="B30" s="39"/>
      <c r="C30" s="39"/>
      <c r="D30" s="39"/>
      <c r="E30" s="39"/>
      <c r="F30" s="39"/>
      <c r="G30" s="39"/>
      <c r="H30" s="39"/>
      <c r="I30" s="39"/>
    </row>
    <row r="31" spans="1:10" ht="14.25" customHeight="1">
      <c r="A31" s="95" t="s">
        <v>270</v>
      </c>
      <c r="B31" s="96"/>
      <c r="C31" s="97"/>
      <c r="D31" s="95" t="s">
        <v>282</v>
      </c>
      <c r="E31" s="96"/>
      <c r="F31" s="97"/>
      <c r="G31" s="95" t="s">
        <v>297</v>
      </c>
      <c r="H31" s="96"/>
      <c r="I31" s="97"/>
      <c r="J31" s="28"/>
    </row>
    <row r="32" spans="1:10" ht="14.25" customHeight="1">
      <c r="A32" s="98"/>
      <c r="B32" s="99"/>
      <c r="C32" s="100"/>
      <c r="D32" s="98"/>
      <c r="E32" s="99"/>
      <c r="F32" s="100"/>
      <c r="G32" s="98"/>
      <c r="H32" s="99"/>
      <c r="I32" s="100"/>
      <c r="J32" s="28"/>
    </row>
    <row r="33" spans="1:10" ht="14.25" customHeight="1">
      <c r="A33" s="98"/>
      <c r="B33" s="99"/>
      <c r="C33" s="100"/>
      <c r="D33" s="98"/>
      <c r="E33" s="99"/>
      <c r="F33" s="100"/>
      <c r="G33" s="98"/>
      <c r="H33" s="99"/>
      <c r="I33" s="100"/>
      <c r="J33" s="28"/>
    </row>
    <row r="34" spans="1:10" ht="14.25" customHeight="1">
      <c r="A34" s="98"/>
      <c r="B34" s="99"/>
      <c r="C34" s="100"/>
      <c r="D34" s="98"/>
      <c r="E34" s="99"/>
      <c r="F34" s="100"/>
      <c r="G34" s="98"/>
      <c r="H34" s="99"/>
      <c r="I34" s="100"/>
      <c r="J34" s="28"/>
    </row>
    <row r="35" spans="1:10" ht="14.25" customHeight="1">
      <c r="A35" s="101" t="s">
        <v>271</v>
      </c>
      <c r="B35" s="102"/>
      <c r="C35" s="103"/>
      <c r="D35" s="101" t="s">
        <v>271</v>
      </c>
      <c r="E35" s="102"/>
      <c r="F35" s="103"/>
      <c r="G35" s="101" t="s">
        <v>271</v>
      </c>
      <c r="H35" s="102"/>
      <c r="I35" s="103"/>
      <c r="J35" s="28"/>
    </row>
    <row r="36" spans="1:9" ht="11.25" customHeight="1">
      <c r="A36" s="40" t="s">
        <v>59</v>
      </c>
      <c r="B36" s="42"/>
      <c r="C36" s="42"/>
      <c r="D36" s="42"/>
      <c r="E36" s="42"/>
      <c r="F36" s="42"/>
      <c r="G36" s="42"/>
      <c r="H36" s="42"/>
      <c r="I36" s="42"/>
    </row>
    <row r="37" spans="1:9" ht="409.5" customHeight="1" hidden="1">
      <c r="A37" s="64"/>
      <c r="B37" s="57"/>
      <c r="C37" s="57"/>
      <c r="D37" s="57"/>
      <c r="E37" s="57"/>
      <c r="F37" s="57"/>
      <c r="G37" s="57"/>
      <c r="H37" s="57"/>
      <c r="I37" s="57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5"/>
  <sheetViews>
    <sheetView tabSelected="1" view="pageBreakPreview" zoomScale="115" zoomScaleSheetLayoutView="115" zoomScalePageLayoutView="0" workbookViewId="0" topLeftCell="A1">
      <selection activeCell="J6" sqref="J6:J7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82.14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1" width="0" style="0" hidden="1" customWidth="1"/>
    <col min="12" max="44" width="12.140625" style="0" hidden="1" customWidth="1"/>
  </cols>
  <sheetData>
    <row r="1" spans="1:10" ht="21.75" customHeight="1">
      <c r="A1" s="52" t="s">
        <v>303</v>
      </c>
      <c r="B1" s="53"/>
      <c r="C1" s="53"/>
      <c r="D1" s="53"/>
      <c r="E1" s="53"/>
      <c r="F1" s="53"/>
      <c r="G1" s="53"/>
      <c r="H1" s="53"/>
      <c r="I1" s="53"/>
      <c r="J1" s="53"/>
    </row>
    <row r="2" spans="1:11" ht="12.75">
      <c r="A2" s="54" t="s">
        <v>0</v>
      </c>
      <c r="B2" s="55"/>
      <c r="C2" s="55"/>
      <c r="D2" s="58" t="s">
        <v>121</v>
      </c>
      <c r="E2" s="60" t="s">
        <v>197</v>
      </c>
      <c r="F2" s="55"/>
      <c r="G2" s="60"/>
      <c r="H2" s="55"/>
      <c r="I2" s="61" t="s">
        <v>215</v>
      </c>
      <c r="J2" s="61" t="s">
        <v>305</v>
      </c>
      <c r="K2" s="27"/>
    </row>
    <row r="3" spans="1:11" ht="12.75">
      <c r="A3" s="56"/>
      <c r="B3" s="57"/>
      <c r="C3" s="57"/>
      <c r="D3" s="59"/>
      <c r="E3" s="57"/>
      <c r="F3" s="57"/>
      <c r="G3" s="57"/>
      <c r="H3" s="57"/>
      <c r="I3" s="57"/>
      <c r="J3" s="57"/>
      <c r="K3" s="27"/>
    </row>
    <row r="4" spans="1:11" ht="12.75">
      <c r="A4" s="63" t="s">
        <v>1</v>
      </c>
      <c r="B4" s="57"/>
      <c r="C4" s="57"/>
      <c r="D4" s="64" t="s">
        <v>122</v>
      </c>
      <c r="E4" s="65" t="s">
        <v>198</v>
      </c>
      <c r="F4" s="57"/>
      <c r="G4" s="66"/>
      <c r="H4" s="57"/>
      <c r="I4" s="64" t="s">
        <v>216</v>
      </c>
      <c r="J4" s="64" t="s">
        <v>306</v>
      </c>
      <c r="K4" s="27"/>
    </row>
    <row r="5" spans="1:11" ht="12.75">
      <c r="A5" s="56"/>
      <c r="B5" s="57"/>
      <c r="C5" s="57"/>
      <c r="D5" s="57"/>
      <c r="E5" s="57"/>
      <c r="F5" s="57"/>
      <c r="G5" s="57"/>
      <c r="H5" s="57"/>
      <c r="I5" s="57"/>
      <c r="J5" s="57"/>
      <c r="K5" s="27"/>
    </row>
    <row r="6" spans="1:11" ht="12.75">
      <c r="A6" s="63" t="s">
        <v>2</v>
      </c>
      <c r="B6" s="57"/>
      <c r="C6" s="57"/>
      <c r="D6" s="64" t="s">
        <v>123</v>
      </c>
      <c r="E6" s="65" t="s">
        <v>199</v>
      </c>
      <c r="F6" s="57"/>
      <c r="G6" s="57"/>
      <c r="H6" s="57"/>
      <c r="I6" s="64" t="s">
        <v>217</v>
      </c>
      <c r="J6" s="64"/>
      <c r="K6" s="27"/>
    </row>
    <row r="7" spans="1:11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27"/>
    </row>
    <row r="8" spans="1:11" ht="12.75">
      <c r="A8" s="63" t="s">
        <v>3</v>
      </c>
      <c r="B8" s="57"/>
      <c r="C8" s="57"/>
      <c r="D8" s="64"/>
      <c r="E8" s="65" t="s">
        <v>200</v>
      </c>
      <c r="F8" s="57"/>
      <c r="G8" s="57"/>
      <c r="H8" s="57"/>
      <c r="I8" s="64" t="s">
        <v>218</v>
      </c>
      <c r="J8" s="64"/>
      <c r="K8" s="27"/>
    </row>
    <row r="9" spans="1:11" ht="12.75">
      <c r="A9" s="67"/>
      <c r="B9" s="68"/>
      <c r="C9" s="68"/>
      <c r="D9" s="68"/>
      <c r="E9" s="68"/>
      <c r="F9" s="68"/>
      <c r="G9" s="68"/>
      <c r="H9" s="68"/>
      <c r="I9" s="68"/>
      <c r="J9" s="68"/>
      <c r="K9" s="27"/>
    </row>
    <row r="10" spans="1:11" ht="12.75">
      <c r="A10" s="1" t="s">
        <v>4</v>
      </c>
      <c r="B10" s="10" t="s">
        <v>60</v>
      </c>
      <c r="C10" s="10" t="s">
        <v>61</v>
      </c>
      <c r="D10" s="10" t="s">
        <v>124</v>
      </c>
      <c r="E10" s="10" t="s">
        <v>201</v>
      </c>
      <c r="F10" s="15" t="s">
        <v>209</v>
      </c>
      <c r="G10" s="19" t="s">
        <v>210</v>
      </c>
      <c r="H10" s="69" t="s">
        <v>212</v>
      </c>
      <c r="I10" s="70"/>
      <c r="J10" s="71"/>
      <c r="K10" s="28"/>
    </row>
    <row r="11" spans="1:21" ht="12.75">
      <c r="A11" s="2" t="s">
        <v>5</v>
      </c>
      <c r="B11" s="11" t="s">
        <v>5</v>
      </c>
      <c r="C11" s="11" t="s">
        <v>5</v>
      </c>
      <c r="D11" s="14" t="s">
        <v>125</v>
      </c>
      <c r="E11" s="11" t="s">
        <v>5</v>
      </c>
      <c r="F11" s="11" t="s">
        <v>5</v>
      </c>
      <c r="G11" s="20" t="s">
        <v>211</v>
      </c>
      <c r="H11" s="21" t="s">
        <v>213</v>
      </c>
      <c r="I11" s="22" t="s">
        <v>219</v>
      </c>
      <c r="J11" s="23" t="s">
        <v>222</v>
      </c>
      <c r="K11" s="28"/>
      <c r="M11" s="24" t="s">
        <v>223</v>
      </c>
      <c r="N11" s="24" t="s">
        <v>224</v>
      </c>
      <c r="O11" s="24" t="s">
        <v>229</v>
      </c>
      <c r="P11" s="24" t="s">
        <v>230</v>
      </c>
      <c r="Q11" s="24" t="s">
        <v>231</v>
      </c>
      <c r="R11" s="24" t="s">
        <v>232</v>
      </c>
      <c r="S11" s="24" t="s">
        <v>233</v>
      </c>
      <c r="T11" s="24" t="s">
        <v>234</v>
      </c>
      <c r="U11" s="24" t="s">
        <v>235</v>
      </c>
    </row>
    <row r="12" spans="1:34" ht="12.75">
      <c r="A12" s="3"/>
      <c r="B12" s="12"/>
      <c r="C12" s="12" t="s">
        <v>62</v>
      </c>
      <c r="D12" s="72" t="s">
        <v>126</v>
      </c>
      <c r="E12" s="73"/>
      <c r="F12" s="73"/>
      <c r="G12" s="73"/>
      <c r="H12" s="31">
        <f>SUM(H13:H14)</f>
        <v>0</v>
      </c>
      <c r="I12" s="31">
        <f>SUM(I13:I14)</f>
        <v>0</v>
      </c>
      <c r="J12" s="31">
        <f>H12+I12</f>
        <v>0</v>
      </c>
      <c r="M12" s="32">
        <f>IF(N12="PR",J12,SUM(L13:L14))</f>
        <v>0</v>
      </c>
      <c r="N12" s="24" t="s">
        <v>225</v>
      </c>
      <c r="O12" s="32">
        <f>IF(N12="HS",H12,0)</f>
        <v>0</v>
      </c>
      <c r="P12" s="32">
        <f>IF(N12="HS",I12-M12,0)</f>
        <v>0</v>
      </c>
      <c r="Q12" s="32">
        <f>IF(N12="PS",H12,0)</f>
        <v>0</v>
      </c>
      <c r="R12" s="32">
        <f>IF(N12="PS",I12-M12,0)</f>
        <v>0</v>
      </c>
      <c r="S12" s="32">
        <f>IF(N12="MP",H12,0)</f>
        <v>0</v>
      </c>
      <c r="T12" s="32">
        <f>IF(N12="MP",I12-M12,0)</f>
        <v>0</v>
      </c>
      <c r="U12" s="32">
        <f>IF(N12="OM",H12,0)</f>
        <v>0</v>
      </c>
      <c r="V12" s="24"/>
      <c r="AF12" s="32">
        <f>SUM(W13:W14)</f>
        <v>0</v>
      </c>
      <c r="AG12" s="32">
        <f>SUM(X13:X14)</f>
        <v>0</v>
      </c>
      <c r="AH12" s="32">
        <f>SUM(Y13:Y14)</f>
        <v>0</v>
      </c>
    </row>
    <row r="13" spans="1:40" ht="12.75">
      <c r="A13" s="4" t="s">
        <v>6</v>
      </c>
      <c r="B13" s="4"/>
      <c r="C13" s="4" t="s">
        <v>63</v>
      </c>
      <c r="D13" s="4" t="s">
        <v>127</v>
      </c>
      <c r="E13" s="4" t="s">
        <v>202</v>
      </c>
      <c r="F13" s="16">
        <v>1</v>
      </c>
      <c r="G13" s="16"/>
      <c r="H13" s="16">
        <f>ROUND(F13*AB13,2)</f>
        <v>0</v>
      </c>
      <c r="I13" s="16">
        <f>J13-H13</f>
        <v>0</v>
      </c>
      <c r="J13" s="16">
        <f>ROUND(F13*G13,2)</f>
        <v>0</v>
      </c>
      <c r="K13" s="25" t="s">
        <v>6</v>
      </c>
      <c r="L13" s="16">
        <f>IF(K13="5",I13,0)</f>
        <v>0</v>
      </c>
      <c r="W13" s="16">
        <f>IF(AA13=0,J13,0)</f>
        <v>0</v>
      </c>
      <c r="X13" s="16">
        <f>IF(AA13=15,J13,0)</f>
        <v>0</v>
      </c>
      <c r="Y13" s="16">
        <f>IF(AA13=21,J13,0)</f>
        <v>0</v>
      </c>
      <c r="AA13" s="29">
        <v>21</v>
      </c>
      <c r="AB13" s="29">
        <f>G13*0</f>
        <v>0</v>
      </c>
      <c r="AC13" s="29">
        <f>G13*(1-0)</f>
        <v>0</v>
      </c>
      <c r="AJ13" s="29">
        <f>F13*AB13</f>
        <v>0</v>
      </c>
      <c r="AK13" s="29">
        <f>F13*AC13</f>
        <v>0</v>
      </c>
      <c r="AL13" s="30" t="s">
        <v>236</v>
      </c>
      <c r="AM13" s="30" t="s">
        <v>236</v>
      </c>
      <c r="AN13" s="24" t="s">
        <v>259</v>
      </c>
    </row>
    <row r="14" spans="1:40" ht="12.75">
      <c r="A14" s="4" t="s">
        <v>7</v>
      </c>
      <c r="B14" s="4"/>
      <c r="C14" s="4" t="s">
        <v>64</v>
      </c>
      <c r="D14" s="4" t="s">
        <v>128</v>
      </c>
      <c r="E14" s="4" t="s">
        <v>202</v>
      </c>
      <c r="F14" s="16">
        <v>1</v>
      </c>
      <c r="G14" s="16"/>
      <c r="H14" s="16">
        <f>ROUND(F14*AB14,2)</f>
        <v>0</v>
      </c>
      <c r="I14" s="16">
        <f>J14-H14</f>
        <v>0</v>
      </c>
      <c r="J14" s="16">
        <f>ROUND(F14*G14,2)</f>
        <v>0</v>
      </c>
      <c r="K14" s="25" t="s">
        <v>6</v>
      </c>
      <c r="L14" s="16">
        <f>IF(K14="5",I14,0)</f>
        <v>0</v>
      </c>
      <c r="W14" s="16">
        <f>IF(AA14=0,J14,0)</f>
        <v>0</v>
      </c>
      <c r="X14" s="16">
        <f>IF(AA14=15,J14,0)</f>
        <v>0</v>
      </c>
      <c r="Y14" s="16">
        <f>IF(AA14=21,J14,0)</f>
        <v>0</v>
      </c>
      <c r="AA14" s="29">
        <v>21</v>
      </c>
      <c r="AB14" s="29">
        <f>G14*0</f>
        <v>0</v>
      </c>
      <c r="AC14" s="29">
        <f>G14*(1-0)</f>
        <v>0</v>
      </c>
      <c r="AJ14" s="29">
        <f>F14*AB14</f>
        <v>0</v>
      </c>
      <c r="AK14" s="29">
        <f>F14*AC14</f>
        <v>0</v>
      </c>
      <c r="AL14" s="30" t="s">
        <v>236</v>
      </c>
      <c r="AM14" s="30" t="s">
        <v>236</v>
      </c>
      <c r="AN14" s="24" t="s">
        <v>259</v>
      </c>
    </row>
    <row r="15" spans="1:34" ht="12.75">
      <c r="A15" s="5"/>
      <c r="B15" s="13"/>
      <c r="C15" s="13" t="s">
        <v>16</v>
      </c>
      <c r="D15" s="74" t="s">
        <v>129</v>
      </c>
      <c r="E15" s="75"/>
      <c r="F15" s="75"/>
      <c r="G15" s="75"/>
      <c r="H15" s="32">
        <f>SUM(H16:H18)</f>
        <v>0</v>
      </c>
      <c r="I15" s="32">
        <f>SUM(I16:I18)</f>
        <v>0</v>
      </c>
      <c r="J15" s="32">
        <f>H15+I15</f>
        <v>0</v>
      </c>
      <c r="M15" s="32">
        <f>IF(N15="PR",J15,SUM(L16:L18))</f>
        <v>0</v>
      </c>
      <c r="N15" s="24" t="s">
        <v>225</v>
      </c>
      <c r="O15" s="32">
        <f>IF(N15="HS",H15,0)</f>
        <v>0</v>
      </c>
      <c r="P15" s="32">
        <f>IF(N15="HS",I15-M15,0)</f>
        <v>0</v>
      </c>
      <c r="Q15" s="32">
        <f>IF(N15="PS",H15,0)</f>
        <v>0</v>
      </c>
      <c r="R15" s="32">
        <f>IF(N15="PS",I15-M15,0)</f>
        <v>0</v>
      </c>
      <c r="S15" s="32">
        <f>IF(N15="MP",H15,0)</f>
        <v>0</v>
      </c>
      <c r="T15" s="32">
        <f>IF(N15="MP",I15-M15,0)</f>
        <v>0</v>
      </c>
      <c r="U15" s="32">
        <f>IF(N15="OM",H15,0)</f>
        <v>0</v>
      </c>
      <c r="V15" s="24"/>
      <c r="AF15" s="32">
        <f>SUM(W16:W18)</f>
        <v>0</v>
      </c>
      <c r="AG15" s="32">
        <f>SUM(X16:X18)</f>
        <v>0</v>
      </c>
      <c r="AH15" s="32">
        <f>SUM(Y16:Y18)</f>
        <v>0</v>
      </c>
    </row>
    <row r="16" spans="1:40" ht="12.75">
      <c r="A16" s="4" t="s">
        <v>8</v>
      </c>
      <c r="B16" s="4"/>
      <c r="C16" s="4" t="s">
        <v>65</v>
      </c>
      <c r="D16" s="4" t="s">
        <v>130</v>
      </c>
      <c r="E16" s="4" t="s">
        <v>203</v>
      </c>
      <c r="F16" s="16">
        <v>46</v>
      </c>
      <c r="G16" s="16"/>
      <c r="H16" s="16">
        <f>ROUND(F16*AB16,2)</f>
        <v>0</v>
      </c>
      <c r="I16" s="16">
        <f>J16-H16</f>
        <v>0</v>
      </c>
      <c r="J16" s="16">
        <f>ROUND(F16*G16,2)</f>
        <v>0</v>
      </c>
      <c r="K16" s="25" t="s">
        <v>6</v>
      </c>
      <c r="L16" s="16">
        <f>IF(K16="5",I16,0)</f>
        <v>0</v>
      </c>
      <c r="W16" s="16">
        <f>IF(AA16=0,J16,0)</f>
        <v>0</v>
      </c>
      <c r="X16" s="16">
        <f>IF(AA16=15,J16,0)</f>
        <v>0</v>
      </c>
      <c r="Y16" s="16">
        <f>IF(AA16=21,J16,0)</f>
        <v>0</v>
      </c>
      <c r="AA16" s="29">
        <v>21</v>
      </c>
      <c r="AB16" s="29">
        <f>G16*0.382896062161255</f>
        <v>0</v>
      </c>
      <c r="AC16" s="29">
        <f>G16*(1-0.382896062161255)</f>
        <v>0</v>
      </c>
      <c r="AJ16" s="29">
        <f>F16*AB16</f>
        <v>0</v>
      </c>
      <c r="AK16" s="29">
        <f>F16*AC16</f>
        <v>0</v>
      </c>
      <c r="AL16" s="30" t="s">
        <v>237</v>
      </c>
      <c r="AM16" s="30" t="s">
        <v>254</v>
      </c>
      <c r="AN16" s="24" t="s">
        <v>259</v>
      </c>
    </row>
    <row r="17" spans="1:40" ht="12.75">
      <c r="A17" s="4" t="s">
        <v>9</v>
      </c>
      <c r="B17" s="4"/>
      <c r="C17" s="4" t="s">
        <v>66</v>
      </c>
      <c r="D17" s="4" t="s">
        <v>131</v>
      </c>
      <c r="E17" s="4" t="s">
        <v>203</v>
      </c>
      <c r="F17" s="16">
        <v>45.05</v>
      </c>
      <c r="G17" s="16"/>
      <c r="H17" s="16">
        <f>ROUND(F17*AB17,2)</f>
        <v>0</v>
      </c>
      <c r="I17" s="16">
        <f>J17-H17</f>
        <v>0</v>
      </c>
      <c r="J17" s="16">
        <f>ROUND(F17*G17,2)</f>
        <v>0</v>
      </c>
      <c r="K17" s="25" t="s">
        <v>6</v>
      </c>
      <c r="L17" s="16">
        <f>IF(K17="5",I17,0)</f>
        <v>0</v>
      </c>
      <c r="W17" s="16">
        <f>IF(AA17=0,J17,0)</f>
        <v>0</v>
      </c>
      <c r="X17" s="16">
        <f>IF(AA17=15,J17,0)</f>
        <v>0</v>
      </c>
      <c r="Y17" s="16">
        <f>IF(AA17=21,J17,0)</f>
        <v>0</v>
      </c>
      <c r="AA17" s="29">
        <v>21</v>
      </c>
      <c r="AB17" s="29">
        <f>G17*0</f>
        <v>0</v>
      </c>
      <c r="AC17" s="29">
        <f>G17*(1-0)</f>
        <v>0</v>
      </c>
      <c r="AJ17" s="29">
        <f>F17*AB17</f>
        <v>0</v>
      </c>
      <c r="AK17" s="29">
        <f>F17*AC17</f>
        <v>0</v>
      </c>
      <c r="AL17" s="30" t="s">
        <v>237</v>
      </c>
      <c r="AM17" s="30" t="s">
        <v>254</v>
      </c>
      <c r="AN17" s="24" t="s">
        <v>259</v>
      </c>
    </row>
    <row r="18" spans="1:40" ht="12.75">
      <c r="A18" s="4" t="s">
        <v>10</v>
      </c>
      <c r="B18" s="4"/>
      <c r="C18" s="4" t="s">
        <v>67</v>
      </c>
      <c r="D18" s="4" t="s">
        <v>132</v>
      </c>
      <c r="E18" s="4" t="s">
        <v>204</v>
      </c>
      <c r="F18" s="16">
        <v>46</v>
      </c>
      <c r="G18" s="16"/>
      <c r="H18" s="16">
        <f>ROUND(F18*AB18,2)</f>
        <v>0</v>
      </c>
      <c r="I18" s="16">
        <f>J18-H18</f>
        <v>0</v>
      </c>
      <c r="J18" s="16">
        <f>ROUND(F18*G18,2)</f>
        <v>0</v>
      </c>
      <c r="K18" s="25" t="s">
        <v>6</v>
      </c>
      <c r="L18" s="16">
        <f>IF(K18="5",I18,0)</f>
        <v>0</v>
      </c>
      <c r="W18" s="16">
        <f>IF(AA18=0,J18,0)</f>
        <v>0</v>
      </c>
      <c r="X18" s="16">
        <f>IF(AA18=15,J18,0)</f>
        <v>0</v>
      </c>
      <c r="Y18" s="16">
        <f>IF(AA18=21,J18,0)</f>
        <v>0</v>
      </c>
      <c r="AA18" s="29">
        <v>21</v>
      </c>
      <c r="AB18" s="29">
        <f>G18*0</f>
        <v>0</v>
      </c>
      <c r="AC18" s="29">
        <f>G18*(1-0)</f>
        <v>0</v>
      </c>
      <c r="AJ18" s="29">
        <f>F18*AB18</f>
        <v>0</v>
      </c>
      <c r="AK18" s="29">
        <f>F18*AC18</f>
        <v>0</v>
      </c>
      <c r="AL18" s="30" t="s">
        <v>237</v>
      </c>
      <c r="AM18" s="30" t="s">
        <v>254</v>
      </c>
      <c r="AN18" s="24" t="s">
        <v>259</v>
      </c>
    </row>
    <row r="19" spans="1:34" ht="12.75">
      <c r="A19" s="5"/>
      <c r="B19" s="13"/>
      <c r="C19" s="13" t="s">
        <v>17</v>
      </c>
      <c r="D19" s="74" t="s">
        <v>133</v>
      </c>
      <c r="E19" s="75"/>
      <c r="F19" s="75"/>
      <c r="G19" s="75"/>
      <c r="H19" s="32">
        <f>SUM(H20:H21)</f>
        <v>0</v>
      </c>
      <c r="I19" s="32">
        <f>SUM(I20:I21)</f>
        <v>0</v>
      </c>
      <c r="J19" s="32">
        <f>H19+I19</f>
        <v>0</v>
      </c>
      <c r="M19" s="32">
        <f>IF(N19="PR",J19,SUM(L20:L21))</f>
        <v>0</v>
      </c>
      <c r="N19" s="24" t="s">
        <v>225</v>
      </c>
      <c r="O19" s="32">
        <f>IF(N19="HS",H19,0)</f>
        <v>0</v>
      </c>
      <c r="P19" s="32">
        <f>IF(N19="HS",I19-M19,0)</f>
        <v>0</v>
      </c>
      <c r="Q19" s="32">
        <f>IF(N19="PS",H19,0)</f>
        <v>0</v>
      </c>
      <c r="R19" s="32">
        <f>IF(N19="PS",I19-M19,0)</f>
        <v>0</v>
      </c>
      <c r="S19" s="32">
        <f>IF(N19="MP",H19,0)</f>
        <v>0</v>
      </c>
      <c r="T19" s="32">
        <f>IF(N19="MP",I19-M19,0)</f>
        <v>0</v>
      </c>
      <c r="U19" s="32">
        <f>IF(N19="OM",H19,0)</f>
        <v>0</v>
      </c>
      <c r="V19" s="24"/>
      <c r="AF19" s="32">
        <f>SUM(W20:W21)</f>
        <v>0</v>
      </c>
      <c r="AG19" s="32">
        <f>SUM(X20:X21)</f>
        <v>0</v>
      </c>
      <c r="AH19" s="32">
        <f>SUM(Y20:Y21)</f>
        <v>0</v>
      </c>
    </row>
    <row r="20" spans="1:40" ht="12.75">
      <c r="A20" s="4" t="s">
        <v>11</v>
      </c>
      <c r="B20" s="4"/>
      <c r="C20" s="4" t="s">
        <v>68</v>
      </c>
      <c r="D20" s="4" t="s">
        <v>134</v>
      </c>
      <c r="E20" s="4" t="s">
        <v>205</v>
      </c>
      <c r="F20" s="16">
        <v>33.2</v>
      </c>
      <c r="G20" s="16"/>
      <c r="H20" s="16">
        <f>ROUND(F20*AB20,2)</f>
        <v>0</v>
      </c>
      <c r="I20" s="16">
        <f>J20-H20</f>
        <v>0</v>
      </c>
      <c r="J20" s="16">
        <f>ROUND(F20*G20,2)</f>
        <v>0</v>
      </c>
      <c r="K20" s="25" t="s">
        <v>6</v>
      </c>
      <c r="L20" s="16">
        <f>IF(K20="5",I20,0)</f>
        <v>0</v>
      </c>
      <c r="W20" s="16">
        <f>IF(AA20=0,J20,0)</f>
        <v>0</v>
      </c>
      <c r="X20" s="16">
        <f>IF(AA20=15,J20,0)</f>
        <v>0</v>
      </c>
      <c r="Y20" s="16">
        <f>IF(AA20=21,J20,0)</f>
        <v>0</v>
      </c>
      <c r="AA20" s="29">
        <v>21</v>
      </c>
      <c r="AB20" s="29">
        <f>G20*0</f>
        <v>0</v>
      </c>
      <c r="AC20" s="29">
        <f>G20*(1-0)</f>
        <v>0</v>
      </c>
      <c r="AJ20" s="29">
        <f>F20*AB20</f>
        <v>0</v>
      </c>
      <c r="AK20" s="29">
        <f>F20*AC20</f>
        <v>0</v>
      </c>
      <c r="AL20" s="30" t="s">
        <v>238</v>
      </c>
      <c r="AM20" s="30" t="s">
        <v>254</v>
      </c>
      <c r="AN20" s="24" t="s">
        <v>259</v>
      </c>
    </row>
    <row r="21" spans="1:40" ht="12.75">
      <c r="A21" s="4" t="s">
        <v>12</v>
      </c>
      <c r="B21" s="4"/>
      <c r="C21" s="4" t="s">
        <v>69</v>
      </c>
      <c r="D21" s="4" t="s">
        <v>135</v>
      </c>
      <c r="E21" s="4" t="s">
        <v>205</v>
      </c>
      <c r="F21" s="16">
        <v>66.39</v>
      </c>
      <c r="G21" s="16"/>
      <c r="H21" s="16">
        <f>ROUND(F21*AB21,2)</f>
        <v>0</v>
      </c>
      <c r="I21" s="16">
        <f>J21-H21</f>
        <v>0</v>
      </c>
      <c r="J21" s="16">
        <f>ROUND(F21*G21,2)</f>
        <v>0</v>
      </c>
      <c r="K21" s="25" t="s">
        <v>6</v>
      </c>
      <c r="L21" s="16">
        <f>IF(K21="5",I21,0)</f>
        <v>0</v>
      </c>
      <c r="W21" s="16">
        <f>IF(AA21=0,J21,0)</f>
        <v>0</v>
      </c>
      <c r="X21" s="16">
        <f>IF(AA21=15,J21,0)</f>
        <v>0</v>
      </c>
      <c r="Y21" s="16">
        <f>IF(AA21=21,J21,0)</f>
        <v>0</v>
      </c>
      <c r="AA21" s="29">
        <v>21</v>
      </c>
      <c r="AB21" s="29">
        <f>G21*0</f>
        <v>0</v>
      </c>
      <c r="AC21" s="29">
        <f>G21*(1-0)</f>
        <v>0</v>
      </c>
      <c r="AJ21" s="29">
        <f>F21*AB21</f>
        <v>0</v>
      </c>
      <c r="AK21" s="29">
        <f>F21*AC21</f>
        <v>0</v>
      </c>
      <c r="AL21" s="30" t="s">
        <v>238</v>
      </c>
      <c r="AM21" s="30" t="s">
        <v>254</v>
      </c>
      <c r="AN21" s="24" t="s">
        <v>259</v>
      </c>
    </row>
    <row r="22" spans="1:34" ht="12.75">
      <c r="A22" s="5"/>
      <c r="B22" s="13"/>
      <c r="C22" s="13" t="s">
        <v>18</v>
      </c>
      <c r="D22" s="74" t="s">
        <v>136</v>
      </c>
      <c r="E22" s="75"/>
      <c r="F22" s="75"/>
      <c r="G22" s="75"/>
      <c r="H22" s="32">
        <f>SUM(H23:H26)</f>
        <v>0</v>
      </c>
      <c r="I22" s="32">
        <f>SUM(I23:I26)</f>
        <v>0</v>
      </c>
      <c r="J22" s="32">
        <f>H22+I22</f>
        <v>0</v>
      </c>
      <c r="M22" s="32">
        <f>IF(N22="PR",J22,SUM(L23:L26))</f>
        <v>0</v>
      </c>
      <c r="N22" s="24" t="s">
        <v>225</v>
      </c>
      <c r="O22" s="32">
        <f>IF(N22="HS",H22,0)</f>
        <v>0</v>
      </c>
      <c r="P22" s="32">
        <f>IF(N22="HS",I22-M22,0)</f>
        <v>0</v>
      </c>
      <c r="Q22" s="32">
        <f>IF(N22="PS",H22,0)</f>
        <v>0</v>
      </c>
      <c r="R22" s="32">
        <f>IF(N22="PS",I22-M22,0)</f>
        <v>0</v>
      </c>
      <c r="S22" s="32">
        <f>IF(N22="MP",H22,0)</f>
        <v>0</v>
      </c>
      <c r="T22" s="32">
        <f>IF(N22="MP",I22-M22,0)</f>
        <v>0</v>
      </c>
      <c r="U22" s="32">
        <f>IF(N22="OM",H22,0)</f>
        <v>0</v>
      </c>
      <c r="V22" s="24"/>
      <c r="AF22" s="32">
        <f>SUM(W23:W26)</f>
        <v>0</v>
      </c>
      <c r="AG22" s="32">
        <f>SUM(X23:X26)</f>
        <v>0</v>
      </c>
      <c r="AH22" s="32">
        <f>SUM(Y23:Y26)</f>
        <v>0</v>
      </c>
    </row>
    <row r="23" spans="1:40" ht="12.75">
      <c r="A23" s="4" t="s">
        <v>13</v>
      </c>
      <c r="B23" s="4"/>
      <c r="C23" s="4" t="s">
        <v>70</v>
      </c>
      <c r="D23" s="4" t="s">
        <v>137</v>
      </c>
      <c r="E23" s="4" t="s">
        <v>205</v>
      </c>
      <c r="F23" s="16">
        <v>5.25</v>
      </c>
      <c r="G23" s="16"/>
      <c r="H23" s="16">
        <f>ROUND(F23*AB23,2)</f>
        <v>0</v>
      </c>
      <c r="I23" s="16">
        <f>J23-H23</f>
        <v>0</v>
      </c>
      <c r="J23" s="16">
        <f>ROUND(F23*G23,2)</f>
        <v>0</v>
      </c>
      <c r="K23" s="25" t="s">
        <v>6</v>
      </c>
      <c r="L23" s="16">
        <f>IF(K23="5",I23,0)</f>
        <v>0</v>
      </c>
      <c r="W23" s="16">
        <f>IF(AA23=0,J23,0)</f>
        <v>0</v>
      </c>
      <c r="X23" s="16">
        <f>IF(AA23=15,J23,0)</f>
        <v>0</v>
      </c>
      <c r="Y23" s="16">
        <f>IF(AA23=21,J23,0)</f>
        <v>0</v>
      </c>
      <c r="AA23" s="29">
        <v>21</v>
      </c>
      <c r="AB23" s="29">
        <f>G23*0</f>
        <v>0</v>
      </c>
      <c r="AC23" s="29">
        <f>G23*(1-0)</f>
        <v>0</v>
      </c>
      <c r="AJ23" s="29">
        <f>F23*AB23</f>
        <v>0</v>
      </c>
      <c r="AK23" s="29">
        <f>F23*AC23</f>
        <v>0</v>
      </c>
      <c r="AL23" s="30" t="s">
        <v>239</v>
      </c>
      <c r="AM23" s="30" t="s">
        <v>254</v>
      </c>
      <c r="AN23" s="24" t="s">
        <v>259</v>
      </c>
    </row>
    <row r="24" spans="1:40" ht="12.75">
      <c r="A24" s="4" t="s">
        <v>14</v>
      </c>
      <c r="B24" s="4"/>
      <c r="C24" s="4" t="s">
        <v>71</v>
      </c>
      <c r="D24" s="4" t="s">
        <v>138</v>
      </c>
      <c r="E24" s="4" t="s">
        <v>205</v>
      </c>
      <c r="F24" s="16">
        <v>5.25</v>
      </c>
      <c r="G24" s="16"/>
      <c r="H24" s="16">
        <f>ROUND(F24*AB24,2)</f>
        <v>0</v>
      </c>
      <c r="I24" s="16">
        <f>J24-H24</f>
        <v>0</v>
      </c>
      <c r="J24" s="16">
        <f>ROUND(F24*G24,2)</f>
        <v>0</v>
      </c>
      <c r="K24" s="25" t="s">
        <v>6</v>
      </c>
      <c r="L24" s="16">
        <f>IF(K24="5",I24,0)</f>
        <v>0</v>
      </c>
      <c r="W24" s="16">
        <f>IF(AA24=0,J24,0)</f>
        <v>0</v>
      </c>
      <c r="X24" s="16">
        <f>IF(AA24=15,J24,0)</f>
        <v>0</v>
      </c>
      <c r="Y24" s="16">
        <f>IF(AA24=21,J24,0)</f>
        <v>0</v>
      </c>
      <c r="AA24" s="29">
        <v>21</v>
      </c>
      <c r="AB24" s="29">
        <f>G24*0</f>
        <v>0</v>
      </c>
      <c r="AC24" s="29">
        <f>G24*(1-0)</f>
        <v>0</v>
      </c>
      <c r="AJ24" s="29">
        <f>F24*AB24</f>
        <v>0</v>
      </c>
      <c r="AK24" s="29">
        <f>F24*AC24</f>
        <v>0</v>
      </c>
      <c r="AL24" s="30" t="s">
        <v>239</v>
      </c>
      <c r="AM24" s="30" t="s">
        <v>254</v>
      </c>
      <c r="AN24" s="24" t="s">
        <v>259</v>
      </c>
    </row>
    <row r="25" spans="1:40" ht="12.75">
      <c r="A25" s="4" t="s">
        <v>15</v>
      </c>
      <c r="B25" s="4"/>
      <c r="C25" s="4" t="s">
        <v>72</v>
      </c>
      <c r="D25" s="4" t="s">
        <v>139</v>
      </c>
      <c r="E25" s="4" t="s">
        <v>205</v>
      </c>
      <c r="F25" s="16">
        <v>5.25</v>
      </c>
      <c r="G25" s="16"/>
      <c r="H25" s="16">
        <f>ROUND(F25*AB25,2)</f>
        <v>0</v>
      </c>
      <c r="I25" s="16">
        <f>J25-H25</f>
        <v>0</v>
      </c>
      <c r="J25" s="16">
        <f>ROUND(F25*G25,2)</f>
        <v>0</v>
      </c>
      <c r="K25" s="25" t="s">
        <v>6</v>
      </c>
      <c r="L25" s="16">
        <f>IF(K25="5",I25,0)</f>
        <v>0</v>
      </c>
      <c r="W25" s="16">
        <f>IF(AA25=0,J25,0)</f>
        <v>0</v>
      </c>
      <c r="X25" s="16">
        <f>IF(AA25=15,J25,0)</f>
        <v>0</v>
      </c>
      <c r="Y25" s="16">
        <f>IF(AA25=21,J25,0)</f>
        <v>0</v>
      </c>
      <c r="AA25" s="29">
        <v>21</v>
      </c>
      <c r="AB25" s="29">
        <f>G25*0</f>
        <v>0</v>
      </c>
      <c r="AC25" s="29">
        <f>G25*(1-0)</f>
        <v>0</v>
      </c>
      <c r="AJ25" s="29">
        <f>F25*AB25</f>
        <v>0</v>
      </c>
      <c r="AK25" s="29">
        <f>F25*AC25</f>
        <v>0</v>
      </c>
      <c r="AL25" s="30" t="s">
        <v>239</v>
      </c>
      <c r="AM25" s="30" t="s">
        <v>254</v>
      </c>
      <c r="AN25" s="24" t="s">
        <v>259</v>
      </c>
    </row>
    <row r="26" spans="1:40" ht="12.75">
      <c r="A26" s="4" t="s">
        <v>16</v>
      </c>
      <c r="B26" s="4"/>
      <c r="C26" s="4" t="s">
        <v>73</v>
      </c>
      <c r="D26" s="4" t="s">
        <v>140</v>
      </c>
      <c r="E26" s="4" t="s">
        <v>205</v>
      </c>
      <c r="F26" s="16">
        <v>0.14</v>
      </c>
      <c r="G26" s="16"/>
      <c r="H26" s="16">
        <f>ROUND(F26*AB26,2)</f>
        <v>0</v>
      </c>
      <c r="I26" s="16">
        <f>J26-H26</f>
        <v>0</v>
      </c>
      <c r="J26" s="16">
        <f>ROUND(F26*G26,2)</f>
        <v>0</v>
      </c>
      <c r="K26" s="25" t="s">
        <v>6</v>
      </c>
      <c r="L26" s="16">
        <f>IF(K26="5",I26,0)</f>
        <v>0</v>
      </c>
      <c r="W26" s="16">
        <f>IF(AA26=0,J26,0)</f>
        <v>0</v>
      </c>
      <c r="X26" s="16">
        <f>IF(AA26=15,J26,0)</f>
        <v>0</v>
      </c>
      <c r="Y26" s="16">
        <f>IF(AA26=21,J26,0)</f>
        <v>0</v>
      </c>
      <c r="AA26" s="29">
        <v>21</v>
      </c>
      <c r="AB26" s="29">
        <f>G26*0</f>
        <v>0</v>
      </c>
      <c r="AC26" s="29">
        <f>G26*(1-0)</f>
        <v>0</v>
      </c>
      <c r="AJ26" s="29">
        <f>F26*AB26</f>
        <v>0</v>
      </c>
      <c r="AK26" s="29">
        <f>F26*AC26</f>
        <v>0</v>
      </c>
      <c r="AL26" s="30" t="s">
        <v>239</v>
      </c>
      <c r="AM26" s="30" t="s">
        <v>254</v>
      </c>
      <c r="AN26" s="24" t="s">
        <v>259</v>
      </c>
    </row>
    <row r="27" spans="1:34" ht="12.75">
      <c r="A27" s="5"/>
      <c r="B27" s="13"/>
      <c r="C27" s="13" t="s">
        <v>21</v>
      </c>
      <c r="D27" s="74" t="s">
        <v>141</v>
      </c>
      <c r="E27" s="75"/>
      <c r="F27" s="75"/>
      <c r="G27" s="75"/>
      <c r="H27" s="32">
        <f>SUM(H28:H30)</f>
        <v>0</v>
      </c>
      <c r="I27" s="32">
        <f>SUM(I28:I30)</f>
        <v>0</v>
      </c>
      <c r="J27" s="32">
        <f>H27+I27</f>
        <v>0</v>
      </c>
      <c r="M27" s="32">
        <f>IF(N27="PR",J27,SUM(L28:L30))</f>
        <v>0</v>
      </c>
      <c r="N27" s="24" t="s">
        <v>225</v>
      </c>
      <c r="O27" s="32">
        <f>IF(N27="HS",H27,0)</f>
        <v>0</v>
      </c>
      <c r="P27" s="32">
        <f>IF(N27="HS",I27-M27,0)</f>
        <v>0</v>
      </c>
      <c r="Q27" s="32">
        <f>IF(N27="PS",H27,0)</f>
        <v>0</v>
      </c>
      <c r="R27" s="32">
        <f>IF(N27="PS",I27-M27,0)</f>
        <v>0</v>
      </c>
      <c r="S27" s="32">
        <f>IF(N27="MP",H27,0)</f>
        <v>0</v>
      </c>
      <c r="T27" s="32">
        <f>IF(N27="MP",I27-M27,0)</f>
        <v>0</v>
      </c>
      <c r="U27" s="32">
        <f>IF(N27="OM",H27,0)</f>
        <v>0</v>
      </c>
      <c r="V27" s="24"/>
      <c r="AF27" s="32">
        <f>SUM(W28:W30)</f>
        <v>0</v>
      </c>
      <c r="AG27" s="32">
        <f>SUM(X28:X30)</f>
        <v>0</v>
      </c>
      <c r="AH27" s="32">
        <f>SUM(Y28:Y30)</f>
        <v>0</v>
      </c>
    </row>
    <row r="28" spans="1:40" ht="12.75">
      <c r="A28" s="4" t="s">
        <v>17</v>
      </c>
      <c r="B28" s="4"/>
      <c r="C28" s="4" t="s">
        <v>74</v>
      </c>
      <c r="D28" s="4" t="s">
        <v>142</v>
      </c>
      <c r="E28" s="4" t="s">
        <v>205</v>
      </c>
      <c r="F28" s="16">
        <v>104.84</v>
      </c>
      <c r="G28" s="16"/>
      <c r="H28" s="16">
        <f>ROUND(F28*AB28,2)</f>
        <v>0</v>
      </c>
      <c r="I28" s="16">
        <f>J28-H28</f>
        <v>0</v>
      </c>
      <c r="J28" s="16">
        <f>ROUND(F28*G28,2)</f>
        <v>0</v>
      </c>
      <c r="K28" s="25" t="s">
        <v>6</v>
      </c>
      <c r="L28" s="16">
        <f>IF(K28="5",I28,0)</f>
        <v>0</v>
      </c>
      <c r="W28" s="16">
        <f>IF(AA28=0,J28,0)</f>
        <v>0</v>
      </c>
      <c r="X28" s="16">
        <f>IF(AA28=15,J28,0)</f>
        <v>0</v>
      </c>
      <c r="Y28" s="16">
        <f>IF(AA28=21,J28,0)</f>
        <v>0</v>
      </c>
      <c r="AA28" s="29">
        <v>21</v>
      </c>
      <c r="AB28" s="29">
        <f>G28*0</f>
        <v>0</v>
      </c>
      <c r="AC28" s="29">
        <f>G28*(1-0)</f>
        <v>0</v>
      </c>
      <c r="AJ28" s="29">
        <f>F28*AB28</f>
        <v>0</v>
      </c>
      <c r="AK28" s="29">
        <f>F28*AC28</f>
        <v>0</v>
      </c>
      <c r="AL28" s="30" t="s">
        <v>240</v>
      </c>
      <c r="AM28" s="30" t="s">
        <v>254</v>
      </c>
      <c r="AN28" s="24" t="s">
        <v>259</v>
      </c>
    </row>
    <row r="29" spans="1:40" ht="12.75">
      <c r="A29" s="4" t="s">
        <v>18</v>
      </c>
      <c r="B29" s="4"/>
      <c r="C29" s="4" t="s">
        <v>75</v>
      </c>
      <c r="D29" s="4" t="s">
        <v>143</v>
      </c>
      <c r="E29" s="4" t="s">
        <v>205</v>
      </c>
      <c r="F29" s="16">
        <v>104.84</v>
      </c>
      <c r="G29" s="16"/>
      <c r="H29" s="16">
        <f>ROUND(F29*AB29,2)</f>
        <v>0</v>
      </c>
      <c r="I29" s="16">
        <f>J29-H29</f>
        <v>0</v>
      </c>
      <c r="J29" s="16">
        <f>ROUND(F29*G29,2)</f>
        <v>0</v>
      </c>
      <c r="K29" s="25" t="s">
        <v>6</v>
      </c>
      <c r="L29" s="16">
        <f>IF(K29="5",I29,0)</f>
        <v>0</v>
      </c>
      <c r="W29" s="16">
        <f>IF(AA29=0,J29,0)</f>
        <v>0</v>
      </c>
      <c r="X29" s="16">
        <f>IF(AA29=15,J29,0)</f>
        <v>0</v>
      </c>
      <c r="Y29" s="16">
        <f>IF(AA29=21,J29,0)</f>
        <v>0</v>
      </c>
      <c r="AA29" s="29">
        <v>21</v>
      </c>
      <c r="AB29" s="29">
        <f>G29*0</f>
        <v>0</v>
      </c>
      <c r="AC29" s="29">
        <f>G29*(1-0)</f>
        <v>0</v>
      </c>
      <c r="AJ29" s="29">
        <f>F29*AB29</f>
        <v>0</v>
      </c>
      <c r="AK29" s="29">
        <f>F29*AC29</f>
        <v>0</v>
      </c>
      <c r="AL29" s="30" t="s">
        <v>240</v>
      </c>
      <c r="AM29" s="30" t="s">
        <v>254</v>
      </c>
      <c r="AN29" s="24" t="s">
        <v>259</v>
      </c>
    </row>
    <row r="30" spans="1:40" ht="12.75">
      <c r="A30" s="4" t="s">
        <v>19</v>
      </c>
      <c r="B30" s="4"/>
      <c r="C30" s="4" t="s">
        <v>76</v>
      </c>
      <c r="D30" s="4" t="s">
        <v>144</v>
      </c>
      <c r="E30" s="4" t="s">
        <v>205</v>
      </c>
      <c r="F30" s="16">
        <v>1887.12</v>
      </c>
      <c r="G30" s="16"/>
      <c r="H30" s="16">
        <f>ROUND(F30*AB30,2)</f>
        <v>0</v>
      </c>
      <c r="I30" s="16">
        <f>J30-H30</f>
        <v>0</v>
      </c>
      <c r="J30" s="16">
        <f>ROUND(F30*G30,2)</f>
        <v>0</v>
      </c>
      <c r="K30" s="25" t="s">
        <v>6</v>
      </c>
      <c r="L30" s="16">
        <f>IF(K30="5",I30,0)</f>
        <v>0</v>
      </c>
      <c r="W30" s="16">
        <f>IF(AA30=0,J30,0)</f>
        <v>0</v>
      </c>
      <c r="X30" s="16">
        <f>IF(AA30=15,J30,0)</f>
        <v>0</v>
      </c>
      <c r="Y30" s="16">
        <f>IF(AA30=21,J30,0)</f>
        <v>0</v>
      </c>
      <c r="AA30" s="29">
        <v>21</v>
      </c>
      <c r="AB30" s="29">
        <f>G30*0</f>
        <v>0</v>
      </c>
      <c r="AC30" s="29">
        <f>G30*(1-0)</f>
        <v>0</v>
      </c>
      <c r="AJ30" s="29">
        <f>F30*AB30</f>
        <v>0</v>
      </c>
      <c r="AK30" s="29">
        <f>F30*AC30</f>
        <v>0</v>
      </c>
      <c r="AL30" s="30" t="s">
        <v>240</v>
      </c>
      <c r="AM30" s="30" t="s">
        <v>254</v>
      </c>
      <c r="AN30" s="24" t="s">
        <v>259</v>
      </c>
    </row>
    <row r="31" spans="1:34" ht="12.75">
      <c r="A31" s="5"/>
      <c r="B31" s="13"/>
      <c r="C31" s="13" t="s">
        <v>22</v>
      </c>
      <c r="D31" s="74" t="s">
        <v>145</v>
      </c>
      <c r="E31" s="75"/>
      <c r="F31" s="75"/>
      <c r="G31" s="75"/>
      <c r="H31" s="32">
        <f>SUM(H32:H32)</f>
        <v>0</v>
      </c>
      <c r="I31" s="32">
        <f>SUM(I32:I32)</f>
        <v>0</v>
      </c>
      <c r="J31" s="32">
        <f>H31+I31</f>
        <v>0</v>
      </c>
      <c r="M31" s="32">
        <f>IF(N31="PR",J31,SUM(L32:L32))</f>
        <v>0</v>
      </c>
      <c r="N31" s="24" t="s">
        <v>225</v>
      </c>
      <c r="O31" s="32">
        <f>IF(N31="HS",H31,0)</f>
        <v>0</v>
      </c>
      <c r="P31" s="32">
        <f>IF(N31="HS",I31-M31,0)</f>
        <v>0</v>
      </c>
      <c r="Q31" s="32">
        <f>IF(N31="PS",H31,0)</f>
        <v>0</v>
      </c>
      <c r="R31" s="32">
        <f>IF(N31="PS",I31-M31,0)</f>
        <v>0</v>
      </c>
      <c r="S31" s="32">
        <f>IF(N31="MP",H31,0)</f>
        <v>0</v>
      </c>
      <c r="T31" s="32">
        <f>IF(N31="MP",I31-M31,0)</f>
        <v>0</v>
      </c>
      <c r="U31" s="32">
        <f>IF(N31="OM",H31,0)</f>
        <v>0</v>
      </c>
      <c r="V31" s="24"/>
      <c r="AF31" s="32">
        <f>SUM(W32:W32)</f>
        <v>0</v>
      </c>
      <c r="AG31" s="32">
        <f>SUM(X32:X32)</f>
        <v>0</v>
      </c>
      <c r="AH31" s="32">
        <f>SUM(Y32:Y32)</f>
        <v>0</v>
      </c>
    </row>
    <row r="32" spans="1:40" ht="12.75">
      <c r="A32" s="4" t="s">
        <v>20</v>
      </c>
      <c r="B32" s="4"/>
      <c r="C32" s="4" t="s">
        <v>77</v>
      </c>
      <c r="D32" s="4" t="s">
        <v>146</v>
      </c>
      <c r="E32" s="4" t="s">
        <v>205</v>
      </c>
      <c r="F32" s="16">
        <v>104.84</v>
      </c>
      <c r="G32" s="16"/>
      <c r="H32" s="16">
        <f>ROUND(F32*AB32,2)</f>
        <v>0</v>
      </c>
      <c r="I32" s="16">
        <f>J32-H32</f>
        <v>0</v>
      </c>
      <c r="J32" s="16">
        <f>ROUND(F32*G32,2)</f>
        <v>0</v>
      </c>
      <c r="K32" s="25" t="s">
        <v>6</v>
      </c>
      <c r="L32" s="16">
        <f>IF(K32="5",I32,0)</f>
        <v>0</v>
      </c>
      <c r="W32" s="16">
        <f>IF(AA32=0,J32,0)</f>
        <v>0</v>
      </c>
      <c r="X32" s="16">
        <f>IF(AA32=15,J32,0)</f>
        <v>0</v>
      </c>
      <c r="Y32" s="16">
        <f>IF(AA32=21,J32,0)</f>
        <v>0</v>
      </c>
      <c r="AA32" s="29">
        <v>21</v>
      </c>
      <c r="AB32" s="29">
        <f>G32*0</f>
        <v>0</v>
      </c>
      <c r="AC32" s="29">
        <f>G32*(1-0)</f>
        <v>0</v>
      </c>
      <c r="AJ32" s="29">
        <f>F32*AB32</f>
        <v>0</v>
      </c>
      <c r="AK32" s="29">
        <f>F32*AC32</f>
        <v>0</v>
      </c>
      <c r="AL32" s="30" t="s">
        <v>241</v>
      </c>
      <c r="AM32" s="30" t="s">
        <v>254</v>
      </c>
      <c r="AN32" s="24" t="s">
        <v>259</v>
      </c>
    </row>
    <row r="33" spans="1:34" ht="12.75">
      <c r="A33" s="5"/>
      <c r="B33" s="13"/>
      <c r="C33" s="13" t="s">
        <v>23</v>
      </c>
      <c r="D33" s="74" t="s">
        <v>147</v>
      </c>
      <c r="E33" s="75"/>
      <c r="F33" s="75"/>
      <c r="G33" s="75"/>
      <c r="H33" s="32">
        <f>SUM(H34:H36)</f>
        <v>0</v>
      </c>
      <c r="I33" s="32">
        <f>SUM(I34:I36)</f>
        <v>0</v>
      </c>
      <c r="J33" s="32">
        <f>H33+I33</f>
        <v>0</v>
      </c>
      <c r="M33" s="32">
        <f>IF(N33="PR",J33,SUM(L34:L36))</f>
        <v>0</v>
      </c>
      <c r="N33" s="24" t="s">
        <v>225</v>
      </c>
      <c r="O33" s="32">
        <f>IF(N33="HS",H33,0)</f>
        <v>0</v>
      </c>
      <c r="P33" s="32">
        <f>IF(N33="HS",I33-M33,0)</f>
        <v>0</v>
      </c>
      <c r="Q33" s="32">
        <f>IF(N33="PS",H33,0)</f>
        <v>0</v>
      </c>
      <c r="R33" s="32">
        <f>IF(N33="PS",I33-M33,0)</f>
        <v>0</v>
      </c>
      <c r="S33" s="32">
        <f>IF(N33="MP",H33,0)</f>
        <v>0</v>
      </c>
      <c r="T33" s="32">
        <f>IF(N33="MP",I33-M33,0)</f>
        <v>0</v>
      </c>
      <c r="U33" s="32">
        <f>IF(N33="OM",H33,0)</f>
        <v>0</v>
      </c>
      <c r="V33" s="24"/>
      <c r="AF33" s="32">
        <f>SUM(W34:W36)</f>
        <v>0</v>
      </c>
      <c r="AG33" s="32">
        <f>SUM(X34:X36)</f>
        <v>0</v>
      </c>
      <c r="AH33" s="32">
        <f>SUM(Y34:Y36)</f>
        <v>0</v>
      </c>
    </row>
    <row r="34" spans="1:40" ht="12.75">
      <c r="A34" s="4" t="s">
        <v>21</v>
      </c>
      <c r="B34" s="4"/>
      <c r="C34" s="4" t="s">
        <v>78</v>
      </c>
      <c r="D34" s="4" t="s">
        <v>148</v>
      </c>
      <c r="E34" s="4" t="s">
        <v>204</v>
      </c>
      <c r="F34" s="16">
        <v>221.3</v>
      </c>
      <c r="G34" s="16"/>
      <c r="H34" s="16">
        <f>ROUND(F34*AB34,2)</f>
        <v>0</v>
      </c>
      <c r="I34" s="16">
        <f>J34-H34</f>
        <v>0</v>
      </c>
      <c r="J34" s="16">
        <f>ROUND(F34*G34,2)</f>
        <v>0</v>
      </c>
      <c r="K34" s="25" t="s">
        <v>6</v>
      </c>
      <c r="L34" s="16">
        <f>IF(K34="5",I34,0)</f>
        <v>0</v>
      </c>
      <c r="W34" s="16">
        <f>IF(AA34=0,J34,0)</f>
        <v>0</v>
      </c>
      <c r="X34" s="16">
        <f>IF(AA34=15,J34,0)</f>
        <v>0</v>
      </c>
      <c r="Y34" s="16">
        <f>IF(AA34=21,J34,0)</f>
        <v>0</v>
      </c>
      <c r="AA34" s="29">
        <v>21</v>
      </c>
      <c r="AB34" s="29">
        <f>G34*0</f>
        <v>0</v>
      </c>
      <c r="AC34" s="29">
        <f>G34*(1-0)</f>
        <v>0</v>
      </c>
      <c r="AJ34" s="29">
        <f>F34*AB34</f>
        <v>0</v>
      </c>
      <c r="AK34" s="29">
        <f>F34*AC34</f>
        <v>0</v>
      </c>
      <c r="AL34" s="30" t="s">
        <v>242</v>
      </c>
      <c r="AM34" s="30" t="s">
        <v>254</v>
      </c>
      <c r="AN34" s="24" t="s">
        <v>259</v>
      </c>
    </row>
    <row r="35" spans="1:40" ht="12.75">
      <c r="A35" s="4" t="s">
        <v>22</v>
      </c>
      <c r="B35" s="4"/>
      <c r="C35" s="4" t="s">
        <v>79</v>
      </c>
      <c r="D35" s="4" t="s">
        <v>149</v>
      </c>
      <c r="E35" s="4" t="s">
        <v>204</v>
      </c>
      <c r="F35" s="16">
        <v>100</v>
      </c>
      <c r="G35" s="16"/>
      <c r="H35" s="16">
        <f>ROUND(F35*AB35,2)</f>
        <v>0</v>
      </c>
      <c r="I35" s="16">
        <f>J35-H35</f>
        <v>0</v>
      </c>
      <c r="J35" s="16">
        <f>ROUND(F35*G35,2)</f>
        <v>0</v>
      </c>
      <c r="K35" s="25" t="s">
        <v>8</v>
      </c>
      <c r="L35" s="16">
        <f>IF(K35="5",I35,0)</f>
        <v>0</v>
      </c>
      <c r="W35" s="16">
        <f>IF(AA35=0,J35,0)</f>
        <v>0</v>
      </c>
      <c r="X35" s="16">
        <f>IF(AA35=15,J35,0)</f>
        <v>0</v>
      </c>
      <c r="Y35" s="16">
        <f>IF(AA35=21,J35,0)</f>
        <v>0</v>
      </c>
      <c r="AA35" s="29">
        <v>21</v>
      </c>
      <c r="AB35" s="29">
        <f>G35*0.263586956521739</f>
        <v>0</v>
      </c>
      <c r="AC35" s="29">
        <f>G35*(1-0.263586956521739)</f>
        <v>0</v>
      </c>
      <c r="AJ35" s="29">
        <f>F35*AB35</f>
        <v>0</v>
      </c>
      <c r="AK35" s="29">
        <f>F35*AC35</f>
        <v>0</v>
      </c>
      <c r="AL35" s="30" t="s">
        <v>242</v>
      </c>
      <c r="AM35" s="30" t="s">
        <v>254</v>
      </c>
      <c r="AN35" s="24" t="s">
        <v>259</v>
      </c>
    </row>
    <row r="36" spans="1:40" ht="12.75">
      <c r="A36" s="4" t="s">
        <v>23</v>
      </c>
      <c r="B36" s="4"/>
      <c r="C36" s="4" t="s">
        <v>80</v>
      </c>
      <c r="D36" s="4" t="s">
        <v>150</v>
      </c>
      <c r="E36" s="4" t="s">
        <v>204</v>
      </c>
      <c r="F36" s="16">
        <v>100</v>
      </c>
      <c r="G36" s="16"/>
      <c r="H36" s="16">
        <f>ROUND(F36*AB36,2)</f>
        <v>0</v>
      </c>
      <c r="I36" s="16">
        <f>J36-H36</f>
        <v>0</v>
      </c>
      <c r="J36" s="16">
        <f>ROUND(F36*G36,2)</f>
        <v>0</v>
      </c>
      <c r="K36" s="25" t="s">
        <v>6</v>
      </c>
      <c r="L36" s="16">
        <f>IF(K36="5",I36,0)</f>
        <v>0</v>
      </c>
      <c r="W36" s="16">
        <f>IF(AA36=0,J36,0)</f>
        <v>0</v>
      </c>
      <c r="X36" s="16">
        <f>IF(AA36=15,J36,0)</f>
        <v>0</v>
      </c>
      <c r="Y36" s="16">
        <f>IF(AA36=21,J36,0)</f>
        <v>0</v>
      </c>
      <c r="AA36" s="29">
        <v>21</v>
      </c>
      <c r="AB36" s="29">
        <f>G36*0</f>
        <v>0</v>
      </c>
      <c r="AC36" s="29">
        <f>G36*(1-0)</f>
        <v>0</v>
      </c>
      <c r="AJ36" s="29">
        <f>F36*AB36</f>
        <v>0</v>
      </c>
      <c r="AK36" s="29">
        <f>F36*AC36</f>
        <v>0</v>
      </c>
      <c r="AL36" s="30" t="s">
        <v>242</v>
      </c>
      <c r="AM36" s="30" t="s">
        <v>254</v>
      </c>
      <c r="AN36" s="24" t="s">
        <v>259</v>
      </c>
    </row>
    <row r="37" spans="1:34" ht="12.75">
      <c r="A37" s="5"/>
      <c r="B37" s="13"/>
      <c r="C37" s="13" t="s">
        <v>24</v>
      </c>
      <c r="D37" s="74" t="s">
        <v>151</v>
      </c>
      <c r="E37" s="75"/>
      <c r="F37" s="75"/>
      <c r="G37" s="75"/>
      <c r="H37" s="32">
        <f>SUM(H38:H38)</f>
        <v>0</v>
      </c>
      <c r="I37" s="32">
        <f>SUM(I38:I38)</f>
        <v>0</v>
      </c>
      <c r="J37" s="32">
        <f>H37+I37</f>
        <v>0</v>
      </c>
      <c r="M37" s="32">
        <f>IF(N37="PR",J37,SUM(L38:L38))</f>
        <v>0</v>
      </c>
      <c r="N37" s="24" t="s">
        <v>225</v>
      </c>
      <c r="O37" s="32">
        <f>IF(N37="HS",H37,0)</f>
        <v>0</v>
      </c>
      <c r="P37" s="32">
        <f>IF(N37="HS",I37-M37,0)</f>
        <v>0</v>
      </c>
      <c r="Q37" s="32">
        <f>IF(N37="PS",H37,0)</f>
        <v>0</v>
      </c>
      <c r="R37" s="32">
        <f>IF(N37="PS",I37-M37,0)</f>
        <v>0</v>
      </c>
      <c r="S37" s="32">
        <f>IF(N37="MP",H37,0)</f>
        <v>0</v>
      </c>
      <c r="T37" s="32">
        <f>IF(N37="MP",I37-M37,0)</f>
        <v>0</v>
      </c>
      <c r="U37" s="32">
        <f>IF(N37="OM",H37,0)</f>
        <v>0</v>
      </c>
      <c r="V37" s="24"/>
      <c r="AF37" s="32">
        <f>SUM(W38:W38)</f>
        <v>0</v>
      </c>
      <c r="AG37" s="32">
        <f>SUM(X38:X38)</f>
        <v>0</v>
      </c>
      <c r="AH37" s="32">
        <f>SUM(Y38:Y38)</f>
        <v>0</v>
      </c>
    </row>
    <row r="38" spans="1:40" ht="12.75">
      <c r="A38" s="4" t="s">
        <v>24</v>
      </c>
      <c r="B38" s="4"/>
      <c r="C38" s="4" t="s">
        <v>81</v>
      </c>
      <c r="D38" s="4" t="s">
        <v>152</v>
      </c>
      <c r="E38" s="4" t="s">
        <v>206</v>
      </c>
      <c r="F38" s="16">
        <v>167.74</v>
      </c>
      <c r="G38" s="16"/>
      <c r="H38" s="16">
        <f>ROUND(F38*AB38,2)</f>
        <v>0</v>
      </c>
      <c r="I38" s="16">
        <f>J38-H38</f>
        <v>0</v>
      </c>
      <c r="J38" s="16">
        <f>ROUND(F38*G38,2)</f>
        <v>0</v>
      </c>
      <c r="K38" s="25" t="s">
        <v>6</v>
      </c>
      <c r="L38" s="16">
        <f>IF(K38="5",I38,0)</f>
        <v>0</v>
      </c>
      <c r="W38" s="16">
        <f>IF(AA38=0,J38,0)</f>
        <v>0</v>
      </c>
      <c r="X38" s="16">
        <f>IF(AA38=15,J38,0)</f>
        <v>0</v>
      </c>
      <c r="Y38" s="16">
        <f>IF(AA38=21,J38,0)</f>
        <v>0</v>
      </c>
      <c r="AA38" s="29">
        <v>21</v>
      </c>
      <c r="AB38" s="29">
        <f>G38*0</f>
        <v>0</v>
      </c>
      <c r="AC38" s="29">
        <f>G38*(1-0)</f>
        <v>0</v>
      </c>
      <c r="AJ38" s="29">
        <f>F38*AB38</f>
        <v>0</v>
      </c>
      <c r="AK38" s="29">
        <f>F38*AC38</f>
        <v>0</v>
      </c>
      <c r="AL38" s="30" t="s">
        <v>243</v>
      </c>
      <c r="AM38" s="30" t="s">
        <v>254</v>
      </c>
      <c r="AN38" s="24" t="s">
        <v>259</v>
      </c>
    </row>
    <row r="39" spans="1:34" ht="12.75">
      <c r="A39" s="5"/>
      <c r="B39" s="13"/>
      <c r="C39" s="13" t="s">
        <v>32</v>
      </c>
      <c r="D39" s="74" t="s">
        <v>153</v>
      </c>
      <c r="E39" s="75"/>
      <c r="F39" s="75"/>
      <c r="G39" s="75"/>
      <c r="H39" s="32">
        <f>SUM(H40:H40)</f>
        <v>0</v>
      </c>
      <c r="I39" s="32">
        <f>SUM(I40:I40)</f>
        <v>0</v>
      </c>
      <c r="J39" s="32">
        <f>H39+I39</f>
        <v>0</v>
      </c>
      <c r="M39" s="32">
        <f>IF(N39="PR",J39,SUM(L40:L40))</f>
        <v>0</v>
      </c>
      <c r="N39" s="24" t="s">
        <v>225</v>
      </c>
      <c r="O39" s="32">
        <f>IF(N39="HS",H39,0)</f>
        <v>0</v>
      </c>
      <c r="P39" s="32">
        <f>IF(N39="HS",I39-M39,0)</f>
        <v>0</v>
      </c>
      <c r="Q39" s="32">
        <f>IF(N39="PS",H39,0)</f>
        <v>0</v>
      </c>
      <c r="R39" s="32">
        <f>IF(N39="PS",I39-M39,0)</f>
        <v>0</v>
      </c>
      <c r="S39" s="32">
        <f>IF(N39="MP",H39,0)</f>
        <v>0</v>
      </c>
      <c r="T39" s="32">
        <f>IF(N39="MP",I39-M39,0)</f>
        <v>0</v>
      </c>
      <c r="U39" s="32">
        <f>IF(N39="OM",H39,0)</f>
        <v>0</v>
      </c>
      <c r="V39" s="24"/>
      <c r="AF39" s="32">
        <f>SUM(W40:W40)</f>
        <v>0</v>
      </c>
      <c r="AG39" s="32">
        <f>SUM(X40:X40)</f>
        <v>0</v>
      </c>
      <c r="AH39" s="32">
        <f>SUM(Y40:Y40)</f>
        <v>0</v>
      </c>
    </row>
    <row r="40" spans="1:40" ht="12.75">
      <c r="A40" s="4" t="s">
        <v>25</v>
      </c>
      <c r="B40" s="4"/>
      <c r="C40" s="4" t="s">
        <v>82</v>
      </c>
      <c r="D40" s="4" t="s">
        <v>154</v>
      </c>
      <c r="E40" s="4" t="s">
        <v>205</v>
      </c>
      <c r="F40" s="16">
        <v>0.04</v>
      </c>
      <c r="G40" s="16"/>
      <c r="H40" s="16">
        <f>ROUND(F40*AB40,2)</f>
        <v>0</v>
      </c>
      <c r="I40" s="16">
        <f>J40-H40</f>
        <v>0</v>
      </c>
      <c r="J40" s="16">
        <f>ROUND(F40*G40,2)</f>
        <v>0</v>
      </c>
      <c r="K40" s="25" t="s">
        <v>6</v>
      </c>
      <c r="L40" s="16">
        <f>IF(K40="5",I40,0)</f>
        <v>0</v>
      </c>
      <c r="W40" s="16">
        <f>IF(AA40=0,J40,0)</f>
        <v>0</v>
      </c>
      <c r="X40" s="16">
        <f>IF(AA40=15,J40,0)</f>
        <v>0</v>
      </c>
      <c r="Y40" s="16">
        <f>IF(AA40=21,J40,0)</f>
        <v>0</v>
      </c>
      <c r="AA40" s="29">
        <v>21</v>
      </c>
      <c r="AB40" s="29">
        <f>G40*0.672595896520963</f>
        <v>0</v>
      </c>
      <c r="AC40" s="29">
        <f>G40*(1-0.672595896520963)</f>
        <v>0</v>
      </c>
      <c r="AJ40" s="29">
        <f>F40*AB40</f>
        <v>0</v>
      </c>
      <c r="AK40" s="29">
        <f>F40*AC40</f>
        <v>0</v>
      </c>
      <c r="AL40" s="30" t="s">
        <v>244</v>
      </c>
      <c r="AM40" s="30" t="s">
        <v>255</v>
      </c>
      <c r="AN40" s="24" t="s">
        <v>259</v>
      </c>
    </row>
    <row r="41" spans="1:34" ht="12.75">
      <c r="A41" s="5"/>
      <c r="B41" s="13"/>
      <c r="C41" s="13" t="s">
        <v>83</v>
      </c>
      <c r="D41" s="74" t="s">
        <v>155</v>
      </c>
      <c r="E41" s="75"/>
      <c r="F41" s="75"/>
      <c r="G41" s="75"/>
      <c r="H41" s="32">
        <f>SUM(H42:H44)</f>
        <v>0</v>
      </c>
      <c r="I41" s="32">
        <f>SUM(I42:I44)</f>
        <v>0</v>
      </c>
      <c r="J41" s="32">
        <f>H41+I41</f>
        <v>0</v>
      </c>
      <c r="M41" s="32">
        <f>IF(N41="PR",J41,SUM(L42:L44))</f>
        <v>0</v>
      </c>
      <c r="N41" s="24" t="s">
        <v>225</v>
      </c>
      <c r="O41" s="32">
        <f>IF(N41="HS",H41,0)</f>
        <v>0</v>
      </c>
      <c r="P41" s="32">
        <f>IF(N41="HS",I41-M41,0)</f>
        <v>0</v>
      </c>
      <c r="Q41" s="32">
        <f>IF(N41="PS",H41,0)</f>
        <v>0</v>
      </c>
      <c r="R41" s="32">
        <f>IF(N41="PS",I41-M41,0)</f>
        <v>0</v>
      </c>
      <c r="S41" s="32">
        <f>IF(N41="MP",H41,0)</f>
        <v>0</v>
      </c>
      <c r="T41" s="32">
        <f>IF(N41="MP",I41-M41,0)</f>
        <v>0</v>
      </c>
      <c r="U41" s="32">
        <f>IF(N41="OM",H41,0)</f>
        <v>0</v>
      </c>
      <c r="V41" s="24"/>
      <c r="AF41" s="32">
        <f>SUM(W42:W44)</f>
        <v>0</v>
      </c>
      <c r="AG41" s="32">
        <f>SUM(X42:X44)</f>
        <v>0</v>
      </c>
      <c r="AH41" s="32">
        <f>SUM(Y42:Y44)</f>
        <v>0</v>
      </c>
    </row>
    <row r="42" spans="1:40" ht="12.75">
      <c r="A42" s="4" t="s">
        <v>26</v>
      </c>
      <c r="B42" s="4"/>
      <c r="C42" s="4" t="s">
        <v>84</v>
      </c>
      <c r="D42" s="4" t="s">
        <v>156</v>
      </c>
      <c r="E42" s="4" t="s">
        <v>204</v>
      </c>
      <c r="F42" s="16">
        <v>11</v>
      </c>
      <c r="G42" s="16"/>
      <c r="H42" s="16">
        <f>ROUND(F42*AB42,2)</f>
        <v>0</v>
      </c>
      <c r="I42" s="16">
        <f>J42-H42</f>
        <v>0</v>
      </c>
      <c r="J42" s="16">
        <f>ROUND(F42*G42,2)</f>
        <v>0</v>
      </c>
      <c r="K42" s="25" t="s">
        <v>6</v>
      </c>
      <c r="L42" s="16">
        <f>IF(K42="5",I42,0)</f>
        <v>0</v>
      </c>
      <c r="W42" s="16">
        <f>IF(AA42=0,J42,0)</f>
        <v>0</v>
      </c>
      <c r="X42" s="16">
        <f>IF(AA42=15,J42,0)</f>
        <v>0</v>
      </c>
      <c r="Y42" s="16">
        <f>IF(AA42=21,J42,0)</f>
        <v>0</v>
      </c>
      <c r="AA42" s="29">
        <v>21</v>
      </c>
      <c r="AB42" s="29">
        <f>G42*0.838327272727273</f>
        <v>0</v>
      </c>
      <c r="AC42" s="29">
        <f>G42*(1-0.838327272727273)</f>
        <v>0</v>
      </c>
      <c r="AJ42" s="29">
        <f>F42*AB42</f>
        <v>0</v>
      </c>
      <c r="AK42" s="29">
        <f>F42*AC42</f>
        <v>0</v>
      </c>
      <c r="AL42" s="30" t="s">
        <v>245</v>
      </c>
      <c r="AM42" s="30" t="s">
        <v>256</v>
      </c>
      <c r="AN42" s="24" t="s">
        <v>259</v>
      </c>
    </row>
    <row r="43" spans="1:40" ht="12.75">
      <c r="A43" s="4" t="s">
        <v>27</v>
      </c>
      <c r="B43" s="4"/>
      <c r="C43" s="4" t="s">
        <v>85</v>
      </c>
      <c r="D43" s="4" t="s">
        <v>157</v>
      </c>
      <c r="E43" s="4" t="s">
        <v>204</v>
      </c>
      <c r="F43" s="16">
        <v>221.3</v>
      </c>
      <c r="G43" s="16"/>
      <c r="H43" s="16">
        <f>ROUND(F43*AB43,2)</f>
        <v>0</v>
      </c>
      <c r="I43" s="16">
        <f>J43-H43</f>
        <v>0</v>
      </c>
      <c r="J43" s="16">
        <f>ROUND(F43*G43,2)</f>
        <v>0</v>
      </c>
      <c r="K43" s="25" t="s">
        <v>6</v>
      </c>
      <c r="L43" s="16">
        <f>IF(K43="5",I43,0)</f>
        <v>0</v>
      </c>
      <c r="W43" s="16">
        <f>IF(AA43=0,J43,0)</f>
        <v>0</v>
      </c>
      <c r="X43" s="16">
        <f>IF(AA43=15,J43,0)</f>
        <v>0</v>
      </c>
      <c r="Y43" s="16">
        <f>IF(AA43=21,J43,0)</f>
        <v>0</v>
      </c>
      <c r="AA43" s="29">
        <v>21</v>
      </c>
      <c r="AB43" s="29">
        <f>G43*0.854901960784314</f>
        <v>0</v>
      </c>
      <c r="AC43" s="29">
        <f>G43*(1-0.854901960784314)</f>
        <v>0</v>
      </c>
      <c r="AJ43" s="29">
        <f>F43*AB43</f>
        <v>0</v>
      </c>
      <c r="AK43" s="29">
        <f>F43*AC43</f>
        <v>0</v>
      </c>
      <c r="AL43" s="30" t="s">
        <v>245</v>
      </c>
      <c r="AM43" s="30" t="s">
        <v>256</v>
      </c>
      <c r="AN43" s="24" t="s">
        <v>259</v>
      </c>
    </row>
    <row r="44" spans="1:40" ht="12.75">
      <c r="A44" s="4" t="s">
        <v>28</v>
      </c>
      <c r="B44" s="4"/>
      <c r="C44" s="4" t="s">
        <v>86</v>
      </c>
      <c r="D44" s="4" t="s">
        <v>158</v>
      </c>
      <c r="E44" s="4" t="s">
        <v>204</v>
      </c>
      <c r="F44" s="16">
        <v>221.3</v>
      </c>
      <c r="G44" s="16"/>
      <c r="H44" s="16">
        <f>ROUND(F44*AB44,2)</f>
        <v>0</v>
      </c>
      <c r="I44" s="16">
        <f>J44-H44</f>
        <v>0</v>
      </c>
      <c r="J44" s="16">
        <f>ROUND(F44*G44,2)</f>
        <v>0</v>
      </c>
      <c r="K44" s="25" t="s">
        <v>6</v>
      </c>
      <c r="L44" s="16">
        <f>IF(K44="5",I44,0)</f>
        <v>0</v>
      </c>
      <c r="W44" s="16">
        <f>IF(AA44=0,J44,0)</f>
        <v>0</v>
      </c>
      <c r="X44" s="16">
        <f>IF(AA44=15,J44,0)</f>
        <v>0</v>
      </c>
      <c r="Y44" s="16">
        <f>IF(AA44=21,J44,0)</f>
        <v>0</v>
      </c>
      <c r="AA44" s="29">
        <v>21</v>
      </c>
      <c r="AB44" s="29">
        <f>G44*0.805791106514995</f>
        <v>0</v>
      </c>
      <c r="AC44" s="29">
        <f>G44*(1-0.805791106514995)</f>
        <v>0</v>
      </c>
      <c r="AJ44" s="29">
        <f>F44*AB44</f>
        <v>0</v>
      </c>
      <c r="AK44" s="29">
        <f>F44*AC44</f>
        <v>0</v>
      </c>
      <c r="AL44" s="30" t="s">
        <v>245</v>
      </c>
      <c r="AM44" s="30" t="s">
        <v>256</v>
      </c>
      <c r="AN44" s="24" t="s">
        <v>259</v>
      </c>
    </row>
    <row r="45" spans="1:34" ht="12.75">
      <c r="A45" s="5"/>
      <c r="B45" s="13"/>
      <c r="C45" s="13" t="s">
        <v>87</v>
      </c>
      <c r="D45" s="74" t="s">
        <v>159</v>
      </c>
      <c r="E45" s="75"/>
      <c r="F45" s="75"/>
      <c r="G45" s="75"/>
      <c r="H45" s="32">
        <f>SUM(H46:H49)</f>
        <v>0</v>
      </c>
      <c r="I45" s="32">
        <f>SUM(I46:I49)</f>
        <v>0</v>
      </c>
      <c r="J45" s="32">
        <f>H45+I45</f>
        <v>0</v>
      </c>
      <c r="M45" s="32">
        <f>IF(N45="PR",J45,SUM(L46:L49))</f>
        <v>0</v>
      </c>
      <c r="N45" s="24" t="s">
        <v>225</v>
      </c>
      <c r="O45" s="32">
        <f>IF(N45="HS",H45,0)</f>
        <v>0</v>
      </c>
      <c r="P45" s="32">
        <f>IF(N45="HS",I45-M45,0)</f>
        <v>0</v>
      </c>
      <c r="Q45" s="32">
        <f>IF(N45="PS",H45,0)</f>
        <v>0</v>
      </c>
      <c r="R45" s="32">
        <f>IF(N45="PS",I45-M45,0)</f>
        <v>0</v>
      </c>
      <c r="S45" s="32">
        <f>IF(N45="MP",H45,0)</f>
        <v>0</v>
      </c>
      <c r="T45" s="32">
        <f>IF(N45="MP",I45-M45,0)</f>
        <v>0</v>
      </c>
      <c r="U45" s="32">
        <f>IF(N45="OM",H45,0)</f>
        <v>0</v>
      </c>
      <c r="V45" s="24"/>
      <c r="AF45" s="32">
        <f>SUM(W46:W49)</f>
        <v>0</v>
      </c>
      <c r="AG45" s="32">
        <f>SUM(X46:X49)</f>
        <v>0</v>
      </c>
      <c r="AH45" s="32">
        <f>SUM(Y46:Y49)</f>
        <v>0</v>
      </c>
    </row>
    <row r="46" spans="1:40" ht="12.75">
      <c r="A46" s="4" t="s">
        <v>29</v>
      </c>
      <c r="B46" s="4"/>
      <c r="C46" s="4" t="s">
        <v>88</v>
      </c>
      <c r="D46" s="4" t="s">
        <v>160</v>
      </c>
      <c r="E46" s="4" t="s">
        <v>204</v>
      </c>
      <c r="F46" s="16">
        <v>11</v>
      </c>
      <c r="G46" s="16"/>
      <c r="H46" s="16">
        <f>ROUND(F46*AB46,2)</f>
        <v>0</v>
      </c>
      <c r="I46" s="16">
        <f>J46-H46</f>
        <v>0</v>
      </c>
      <c r="J46" s="16">
        <f>ROUND(F46*G46,2)</f>
        <v>0</v>
      </c>
      <c r="K46" s="25" t="s">
        <v>6</v>
      </c>
      <c r="L46" s="16">
        <f>IF(K46="5",I46,0)</f>
        <v>0</v>
      </c>
      <c r="W46" s="16">
        <f>IF(AA46=0,J46,0)</f>
        <v>0</v>
      </c>
      <c r="X46" s="16">
        <f>IF(AA46=15,J46,0)</f>
        <v>0</v>
      </c>
      <c r="Y46" s="16">
        <f>IF(AA46=21,J46,0)</f>
        <v>0</v>
      </c>
      <c r="AA46" s="29">
        <v>21</v>
      </c>
      <c r="AB46" s="29">
        <f>G46*0.168348356428539</f>
        <v>0</v>
      </c>
      <c r="AC46" s="29">
        <f>G46*(1-0.168348356428539)</f>
        <v>0</v>
      </c>
      <c r="AJ46" s="29">
        <f>F46*AB46</f>
        <v>0</v>
      </c>
      <c r="AK46" s="29">
        <f>F46*AC46</f>
        <v>0</v>
      </c>
      <c r="AL46" s="30" t="s">
        <v>246</v>
      </c>
      <c r="AM46" s="30" t="s">
        <v>256</v>
      </c>
      <c r="AN46" s="24" t="s">
        <v>259</v>
      </c>
    </row>
    <row r="47" spans="1:40" ht="12.75">
      <c r="A47" s="6" t="s">
        <v>30</v>
      </c>
      <c r="B47" s="6"/>
      <c r="C47" s="6" t="s">
        <v>89</v>
      </c>
      <c r="D47" s="6" t="s">
        <v>161</v>
      </c>
      <c r="E47" s="6" t="s">
        <v>204</v>
      </c>
      <c r="F47" s="17">
        <v>11.11</v>
      </c>
      <c r="G47" s="17"/>
      <c r="H47" s="17">
        <f>ROUND(F47*AB47,2)</f>
        <v>0</v>
      </c>
      <c r="I47" s="17">
        <f>J47-H47</f>
        <v>0</v>
      </c>
      <c r="J47" s="17">
        <f>ROUND(F47*G47,2)</f>
        <v>0</v>
      </c>
      <c r="K47" s="26" t="s">
        <v>62</v>
      </c>
      <c r="L47" s="17">
        <f>IF(K47="5",I47,0)</f>
        <v>0</v>
      </c>
      <c r="W47" s="17">
        <f>IF(AA47=0,J47,0)</f>
        <v>0</v>
      </c>
      <c r="X47" s="17">
        <f>IF(AA47=15,J47,0)</f>
        <v>0</v>
      </c>
      <c r="Y47" s="17">
        <f>IF(AA47=21,J47,0)</f>
        <v>0</v>
      </c>
      <c r="AA47" s="29">
        <v>21</v>
      </c>
      <c r="AB47" s="29">
        <f>G47*1</f>
        <v>0</v>
      </c>
      <c r="AC47" s="29">
        <f>G47*(1-1)</f>
        <v>0</v>
      </c>
      <c r="AJ47" s="29">
        <f>F47*AB47</f>
        <v>0</v>
      </c>
      <c r="AK47" s="29">
        <f>F47*AC47</f>
        <v>0</v>
      </c>
      <c r="AL47" s="30" t="s">
        <v>246</v>
      </c>
      <c r="AM47" s="30" t="s">
        <v>256</v>
      </c>
      <c r="AN47" s="24" t="s">
        <v>259</v>
      </c>
    </row>
    <row r="48" spans="1:40" ht="12.75">
      <c r="A48" s="4" t="s">
        <v>31</v>
      </c>
      <c r="B48" s="4"/>
      <c r="C48" s="4" t="s">
        <v>90</v>
      </c>
      <c r="D48" s="4" t="s">
        <v>162</v>
      </c>
      <c r="E48" s="4" t="s">
        <v>204</v>
      </c>
      <c r="F48" s="16">
        <v>194.5</v>
      </c>
      <c r="G48" s="16"/>
      <c r="H48" s="16">
        <f>ROUND(F48*AB48,2)</f>
        <v>0</v>
      </c>
      <c r="I48" s="16">
        <f>J48-H48</f>
        <v>0</v>
      </c>
      <c r="J48" s="16">
        <f>ROUND(F48*G48,2)</f>
        <v>0</v>
      </c>
      <c r="K48" s="25" t="s">
        <v>6</v>
      </c>
      <c r="L48" s="16">
        <f>IF(K48="5",I48,0)</f>
        <v>0</v>
      </c>
      <c r="W48" s="16">
        <f>IF(AA48=0,J48,0)</f>
        <v>0</v>
      </c>
      <c r="X48" s="16">
        <f>IF(AA48=15,J48,0)</f>
        <v>0</v>
      </c>
      <c r="Y48" s="16">
        <f>IF(AA48=21,J48,0)</f>
        <v>0</v>
      </c>
      <c r="AA48" s="29">
        <v>21</v>
      </c>
      <c r="AB48" s="29">
        <f>G48*0.161462365591398</f>
        <v>0</v>
      </c>
      <c r="AC48" s="29">
        <f>G48*(1-0.161462365591398)</f>
        <v>0</v>
      </c>
      <c r="AJ48" s="29">
        <f>F48*AB48</f>
        <v>0</v>
      </c>
      <c r="AK48" s="29">
        <f>F48*AC48</f>
        <v>0</v>
      </c>
      <c r="AL48" s="30" t="s">
        <v>246</v>
      </c>
      <c r="AM48" s="30" t="s">
        <v>256</v>
      </c>
      <c r="AN48" s="24" t="s">
        <v>259</v>
      </c>
    </row>
    <row r="49" spans="1:40" ht="12.75">
      <c r="A49" s="6" t="s">
        <v>32</v>
      </c>
      <c r="B49" s="6"/>
      <c r="C49" s="6" t="s">
        <v>91</v>
      </c>
      <c r="D49" s="6" t="s">
        <v>163</v>
      </c>
      <c r="E49" s="6" t="s">
        <v>204</v>
      </c>
      <c r="F49" s="17">
        <v>196.45</v>
      </c>
      <c r="G49" s="17"/>
      <c r="H49" s="17">
        <f>ROUND(F49*AB49,2)</f>
        <v>0</v>
      </c>
      <c r="I49" s="17">
        <f>J49-H49</f>
        <v>0</v>
      </c>
      <c r="J49" s="17">
        <f>ROUND(F49*G49,2)</f>
        <v>0</v>
      </c>
      <c r="K49" s="26" t="s">
        <v>62</v>
      </c>
      <c r="L49" s="17">
        <f>IF(K49="5",I49,0)</f>
        <v>0</v>
      </c>
      <c r="W49" s="17">
        <f>IF(AA49=0,J49,0)</f>
        <v>0</v>
      </c>
      <c r="X49" s="17">
        <f>IF(AA49=15,J49,0)</f>
        <v>0</v>
      </c>
      <c r="Y49" s="17">
        <f>IF(AA49=21,J49,0)</f>
        <v>0</v>
      </c>
      <c r="AA49" s="29">
        <v>21</v>
      </c>
      <c r="AB49" s="29">
        <f>G49*1</f>
        <v>0</v>
      </c>
      <c r="AC49" s="29">
        <f>G49*(1-1)</f>
        <v>0</v>
      </c>
      <c r="AJ49" s="29">
        <f>F49*AB49</f>
        <v>0</v>
      </c>
      <c r="AK49" s="29">
        <f>F49*AC49</f>
        <v>0</v>
      </c>
      <c r="AL49" s="30" t="s">
        <v>246</v>
      </c>
      <c r="AM49" s="30" t="s">
        <v>256</v>
      </c>
      <c r="AN49" s="24" t="s">
        <v>259</v>
      </c>
    </row>
    <row r="50" spans="1:34" ht="12.75">
      <c r="A50" s="5"/>
      <c r="B50" s="13"/>
      <c r="C50" s="13" t="s">
        <v>92</v>
      </c>
      <c r="D50" s="74" t="s">
        <v>164</v>
      </c>
      <c r="E50" s="75"/>
      <c r="F50" s="75"/>
      <c r="G50" s="75"/>
      <c r="H50" s="32">
        <f>SUM(H51:H64)</f>
        <v>0</v>
      </c>
      <c r="I50" s="32">
        <f>SUM(I51:I64)</f>
        <v>0</v>
      </c>
      <c r="J50" s="32">
        <f>H50+I50</f>
        <v>0</v>
      </c>
      <c r="M50" s="32">
        <f>IF(N50="PR",J50,SUM(L51:L64))</f>
        <v>0</v>
      </c>
      <c r="N50" s="24" t="s">
        <v>225</v>
      </c>
      <c r="O50" s="32">
        <f>IF(N50="HS",H50,0)</f>
        <v>0</v>
      </c>
      <c r="P50" s="32">
        <f>IF(N50="HS",I50-M50,0)</f>
        <v>0</v>
      </c>
      <c r="Q50" s="32">
        <f>IF(N50="PS",H50,0)</f>
        <v>0</v>
      </c>
      <c r="R50" s="32">
        <f>IF(N50="PS",I50-M50,0)</f>
        <v>0</v>
      </c>
      <c r="S50" s="32">
        <f>IF(N50="MP",H50,0)</f>
        <v>0</v>
      </c>
      <c r="T50" s="32">
        <f>IF(N50="MP",I50-M50,0)</f>
        <v>0</v>
      </c>
      <c r="U50" s="32">
        <f>IF(N50="OM",H50,0)</f>
        <v>0</v>
      </c>
      <c r="V50" s="24"/>
      <c r="AF50" s="32">
        <f>SUM(W51:W64)</f>
        <v>0</v>
      </c>
      <c r="AG50" s="32">
        <f>SUM(X51:X64)</f>
        <v>0</v>
      </c>
      <c r="AH50" s="32">
        <f>SUM(Y51:Y64)</f>
        <v>0</v>
      </c>
    </row>
    <row r="51" spans="1:40" ht="12.75">
      <c r="A51" s="4" t="s">
        <v>33</v>
      </c>
      <c r="B51" s="4"/>
      <c r="C51" s="4" t="s">
        <v>93</v>
      </c>
      <c r="D51" s="4" t="s">
        <v>165</v>
      </c>
      <c r="E51" s="4" t="s">
        <v>207</v>
      </c>
      <c r="F51" s="16">
        <v>4</v>
      </c>
      <c r="G51" s="16"/>
      <c r="H51" s="16">
        <f>ROUND(F51*AB51,2)</f>
        <v>0</v>
      </c>
      <c r="I51" s="16">
        <f aca="true" t="shared" si="0" ref="I51:I64">J51-H51</f>
        <v>0</v>
      </c>
      <c r="J51" s="16">
        <f aca="true" t="shared" si="1" ref="J51:J64">ROUND(F51*G51,2)</f>
        <v>0</v>
      </c>
      <c r="K51" s="25" t="s">
        <v>6</v>
      </c>
      <c r="L51" s="16">
        <f>IF(K51="5",I51,0)</f>
        <v>0</v>
      </c>
      <c r="W51" s="16">
        <f>IF(AA51=0,J51,0)</f>
        <v>0</v>
      </c>
      <c r="X51" s="16">
        <f>IF(AA51=15,J51,0)</f>
        <v>0</v>
      </c>
      <c r="Y51" s="16">
        <f>IF(AA51=21,J51,0)</f>
        <v>0</v>
      </c>
      <c r="AA51" s="29">
        <v>21</v>
      </c>
      <c r="AB51" s="29">
        <f>G51*0.472762364294331</f>
        <v>0</v>
      </c>
      <c r="AC51" s="29">
        <f>G51*(1-0.472762364294331)</f>
        <v>0</v>
      </c>
      <c r="AJ51" s="29">
        <f>F51*AB51</f>
        <v>0</v>
      </c>
      <c r="AK51" s="29">
        <f>F51*AC51</f>
        <v>0</v>
      </c>
      <c r="AL51" s="30" t="s">
        <v>247</v>
      </c>
      <c r="AM51" s="30" t="s">
        <v>257</v>
      </c>
      <c r="AN51" s="24" t="s">
        <v>259</v>
      </c>
    </row>
    <row r="52" spans="1:40" ht="12.75">
      <c r="A52" s="6" t="s">
        <v>34</v>
      </c>
      <c r="B52" s="6"/>
      <c r="C52" s="6" t="s">
        <v>94</v>
      </c>
      <c r="D52" s="6" t="s">
        <v>166</v>
      </c>
      <c r="E52" s="6" t="s">
        <v>203</v>
      </c>
      <c r="F52" s="17">
        <v>10</v>
      </c>
      <c r="G52" s="17"/>
      <c r="H52" s="17">
        <f>ROUND(F52*AB52,2)</f>
        <v>0</v>
      </c>
      <c r="I52" s="17">
        <f t="shared" si="0"/>
        <v>0</v>
      </c>
      <c r="J52" s="17">
        <f t="shared" si="1"/>
        <v>0</v>
      </c>
      <c r="K52" s="26" t="s">
        <v>62</v>
      </c>
      <c r="L52" s="17">
        <f>IF(K52="5",I52,0)</f>
        <v>0</v>
      </c>
      <c r="W52" s="17">
        <f>IF(AA52=0,J52,0)</f>
        <v>0</v>
      </c>
      <c r="X52" s="17">
        <f>IF(AA52=15,J52,0)</f>
        <v>0</v>
      </c>
      <c r="Y52" s="17">
        <f>IF(AA52=21,J52,0)</f>
        <v>0</v>
      </c>
      <c r="AA52" s="29">
        <v>21</v>
      </c>
      <c r="AB52" s="29">
        <f>G52*1</f>
        <v>0</v>
      </c>
      <c r="AC52" s="29">
        <f>G52*(1-1)</f>
        <v>0</v>
      </c>
      <c r="AJ52" s="29">
        <f>F52*AB52</f>
        <v>0</v>
      </c>
      <c r="AK52" s="29">
        <f>F52*AC52</f>
        <v>0</v>
      </c>
      <c r="AL52" s="30" t="s">
        <v>247</v>
      </c>
      <c r="AM52" s="30" t="s">
        <v>257</v>
      </c>
      <c r="AN52" s="24" t="s">
        <v>259</v>
      </c>
    </row>
    <row r="53" spans="1:40" ht="12.75">
      <c r="A53" s="6" t="s">
        <v>35</v>
      </c>
      <c r="B53" s="6"/>
      <c r="C53" s="6" t="s">
        <v>95</v>
      </c>
      <c r="D53" s="6" t="s">
        <v>167</v>
      </c>
      <c r="E53" s="6" t="s">
        <v>207</v>
      </c>
      <c r="F53" s="17">
        <v>1</v>
      </c>
      <c r="G53" s="17"/>
      <c r="H53" s="17">
        <f>ROUND(F53*AB53,2)</f>
        <v>0</v>
      </c>
      <c r="I53" s="17">
        <f t="shared" si="0"/>
        <v>0</v>
      </c>
      <c r="J53" s="17">
        <f t="shared" si="1"/>
        <v>0</v>
      </c>
      <c r="K53" s="26" t="s">
        <v>62</v>
      </c>
      <c r="L53" s="17">
        <f>IF(K53="5",I53,0)</f>
        <v>0</v>
      </c>
      <c r="W53" s="17">
        <f>IF(AA53=0,J53,0)</f>
        <v>0</v>
      </c>
      <c r="X53" s="17">
        <f>IF(AA53=15,J53,0)</f>
        <v>0</v>
      </c>
      <c r="Y53" s="17">
        <f>IF(AA53=21,J53,0)</f>
        <v>0</v>
      </c>
      <c r="AA53" s="29">
        <v>21</v>
      </c>
      <c r="AB53" s="29">
        <f>G53*1</f>
        <v>0</v>
      </c>
      <c r="AC53" s="29">
        <f>G53*(1-1)</f>
        <v>0</v>
      </c>
      <c r="AJ53" s="29">
        <f>F53*AB53</f>
        <v>0</v>
      </c>
      <c r="AK53" s="29">
        <f>F53*AC53</f>
        <v>0</v>
      </c>
      <c r="AL53" s="30" t="s">
        <v>247</v>
      </c>
      <c r="AM53" s="30" t="s">
        <v>257</v>
      </c>
      <c r="AN53" s="24" t="s">
        <v>259</v>
      </c>
    </row>
    <row r="54" spans="1:40" ht="12.75">
      <c r="A54" s="6" t="s">
        <v>36</v>
      </c>
      <c r="B54" s="6"/>
      <c r="C54" s="6" t="s">
        <v>95</v>
      </c>
      <c r="D54" s="6" t="s">
        <v>168</v>
      </c>
      <c r="E54" s="6" t="s">
        <v>207</v>
      </c>
      <c r="F54" s="17">
        <v>1</v>
      </c>
      <c r="G54" s="17"/>
      <c r="H54" s="17">
        <f>ROUND(F54*AB54,2)</f>
        <v>0</v>
      </c>
      <c r="I54" s="17">
        <f t="shared" si="0"/>
        <v>0</v>
      </c>
      <c r="J54" s="17">
        <f t="shared" si="1"/>
        <v>0</v>
      </c>
      <c r="K54" s="26" t="s">
        <v>62</v>
      </c>
      <c r="L54" s="17">
        <f>IF(K54="5",I54,0)</f>
        <v>0</v>
      </c>
      <c r="W54" s="17">
        <f>IF(AA54=0,J54,0)</f>
        <v>0</v>
      </c>
      <c r="X54" s="17">
        <f>IF(AA54=15,J54,0)</f>
        <v>0</v>
      </c>
      <c r="Y54" s="17">
        <f>IF(AA54=21,J54,0)</f>
        <v>0</v>
      </c>
      <c r="AA54" s="29">
        <v>21</v>
      </c>
      <c r="AB54" s="29">
        <f>G54*1</f>
        <v>0</v>
      </c>
      <c r="AC54" s="29">
        <f>G54*(1-1)</f>
        <v>0</v>
      </c>
      <c r="AJ54" s="29">
        <f>F54*AB54</f>
        <v>0</v>
      </c>
      <c r="AK54" s="29">
        <f>F54*AC54</f>
        <v>0</v>
      </c>
      <c r="AL54" s="30" t="s">
        <v>247</v>
      </c>
      <c r="AM54" s="30" t="s">
        <v>257</v>
      </c>
      <c r="AN54" s="24" t="s">
        <v>259</v>
      </c>
    </row>
    <row r="55" spans="1:40" ht="12.75">
      <c r="A55" s="6" t="s">
        <v>37</v>
      </c>
      <c r="B55" s="6"/>
      <c r="C55" s="6" t="s">
        <v>96</v>
      </c>
      <c r="D55" s="6" t="s">
        <v>169</v>
      </c>
      <c r="E55" s="6" t="s">
        <v>207</v>
      </c>
      <c r="F55" s="17">
        <v>1</v>
      </c>
      <c r="G55" s="17"/>
      <c r="H55" s="17">
        <f>ROUND(F55*AB55,2)</f>
        <v>0</v>
      </c>
      <c r="I55" s="17">
        <f t="shared" si="0"/>
        <v>0</v>
      </c>
      <c r="J55" s="17">
        <f t="shared" si="1"/>
        <v>0</v>
      </c>
      <c r="K55" s="26" t="s">
        <v>62</v>
      </c>
      <c r="L55" s="17">
        <f>IF(K55="5",I55,0)</f>
        <v>0</v>
      </c>
      <c r="W55" s="17">
        <f>IF(AA55=0,J55,0)</f>
        <v>0</v>
      </c>
      <c r="X55" s="17">
        <f>IF(AA55=15,J55,0)</f>
        <v>0</v>
      </c>
      <c r="Y55" s="17">
        <f>IF(AA55=21,J55,0)</f>
        <v>0</v>
      </c>
      <c r="AA55" s="29">
        <v>21</v>
      </c>
      <c r="AB55" s="29">
        <f>G55*1</f>
        <v>0</v>
      </c>
      <c r="AC55" s="29">
        <f>G55*(1-1)</f>
        <v>0</v>
      </c>
      <c r="AJ55" s="29">
        <f>F55*AB55</f>
        <v>0</v>
      </c>
      <c r="AK55" s="29">
        <f>F55*AC55</f>
        <v>0</v>
      </c>
      <c r="AL55" s="30" t="s">
        <v>247</v>
      </c>
      <c r="AM55" s="30" t="s">
        <v>257</v>
      </c>
      <c r="AN55" s="24" t="s">
        <v>259</v>
      </c>
    </row>
    <row r="56" spans="1:40" ht="12.75">
      <c r="A56" s="6" t="s">
        <v>38</v>
      </c>
      <c r="B56" s="6"/>
      <c r="C56" s="6" t="s">
        <v>96</v>
      </c>
      <c r="D56" s="6" t="s">
        <v>170</v>
      </c>
      <c r="E56" s="6" t="s">
        <v>207</v>
      </c>
      <c r="F56" s="17">
        <v>1</v>
      </c>
      <c r="G56" s="17"/>
      <c r="H56" s="17">
        <f>ROUND(F56*AB56,2)</f>
        <v>0</v>
      </c>
      <c r="I56" s="17">
        <f t="shared" si="0"/>
        <v>0</v>
      </c>
      <c r="J56" s="17">
        <f t="shared" si="1"/>
        <v>0</v>
      </c>
      <c r="K56" s="26" t="s">
        <v>62</v>
      </c>
      <c r="L56" s="17">
        <f>IF(K56="5",I56,0)</f>
        <v>0</v>
      </c>
      <c r="W56" s="17">
        <f>IF(AA56=0,J56,0)</f>
        <v>0</v>
      </c>
      <c r="X56" s="17">
        <f>IF(AA56=15,J56,0)</f>
        <v>0</v>
      </c>
      <c r="Y56" s="17">
        <f>IF(AA56=21,J56,0)</f>
        <v>0</v>
      </c>
      <c r="AA56" s="29">
        <v>21</v>
      </c>
      <c r="AB56" s="29">
        <f>G56*1</f>
        <v>0</v>
      </c>
      <c r="AC56" s="29">
        <f>G56*(1-1)</f>
        <v>0</v>
      </c>
      <c r="AJ56" s="29">
        <f>F56*AB56</f>
        <v>0</v>
      </c>
      <c r="AK56" s="29">
        <f>F56*AC56</f>
        <v>0</v>
      </c>
      <c r="AL56" s="30" t="s">
        <v>247</v>
      </c>
      <c r="AM56" s="30" t="s">
        <v>257</v>
      </c>
      <c r="AN56" s="24" t="s">
        <v>259</v>
      </c>
    </row>
    <row r="57" spans="1:40" ht="12.75">
      <c r="A57" s="6" t="s">
        <v>39</v>
      </c>
      <c r="B57" s="6"/>
      <c r="C57" s="6" t="s">
        <v>97</v>
      </c>
      <c r="D57" s="6" t="s">
        <v>171</v>
      </c>
      <c r="E57" s="6" t="s">
        <v>207</v>
      </c>
      <c r="F57" s="17">
        <v>1</v>
      </c>
      <c r="G57" s="17"/>
      <c r="H57" s="17">
        <f>ROUND(F57*AB57,2)</f>
        <v>0</v>
      </c>
      <c r="I57" s="17">
        <f t="shared" si="0"/>
        <v>0</v>
      </c>
      <c r="J57" s="17">
        <f t="shared" si="1"/>
        <v>0</v>
      </c>
      <c r="K57" s="26" t="s">
        <v>62</v>
      </c>
      <c r="L57" s="17">
        <f>IF(K57="5",I57,0)</f>
        <v>0</v>
      </c>
      <c r="W57" s="17">
        <f>IF(AA57=0,J57,0)</f>
        <v>0</v>
      </c>
      <c r="X57" s="17">
        <f>IF(AA57=15,J57,0)</f>
        <v>0</v>
      </c>
      <c r="Y57" s="17">
        <f>IF(AA57=21,J57,0)</f>
        <v>0</v>
      </c>
      <c r="AA57" s="29">
        <v>21</v>
      </c>
      <c r="AB57" s="29">
        <f>G57*1</f>
        <v>0</v>
      </c>
      <c r="AC57" s="29">
        <f>G57*(1-1)</f>
        <v>0</v>
      </c>
      <c r="AJ57" s="29">
        <f>F57*AB57</f>
        <v>0</v>
      </c>
      <c r="AK57" s="29">
        <f>F57*AC57</f>
        <v>0</v>
      </c>
      <c r="AL57" s="30" t="s">
        <v>247</v>
      </c>
      <c r="AM57" s="30" t="s">
        <v>257</v>
      </c>
      <c r="AN57" s="24" t="s">
        <v>259</v>
      </c>
    </row>
    <row r="58" spans="1:40" ht="12.75">
      <c r="A58" s="6" t="s">
        <v>40</v>
      </c>
      <c r="B58" s="6"/>
      <c r="C58" s="6" t="s">
        <v>97</v>
      </c>
      <c r="D58" s="6" t="s">
        <v>172</v>
      </c>
      <c r="E58" s="6" t="s">
        <v>207</v>
      </c>
      <c r="F58" s="17">
        <v>1</v>
      </c>
      <c r="G58" s="17"/>
      <c r="H58" s="17">
        <f>ROUND(F58*AB58,2)</f>
        <v>0</v>
      </c>
      <c r="I58" s="17">
        <f t="shared" si="0"/>
        <v>0</v>
      </c>
      <c r="J58" s="17">
        <f t="shared" si="1"/>
        <v>0</v>
      </c>
      <c r="K58" s="26" t="s">
        <v>62</v>
      </c>
      <c r="L58" s="17">
        <f>IF(K58="5",I58,0)</f>
        <v>0</v>
      </c>
      <c r="W58" s="17">
        <f>IF(AA58=0,J58,0)</f>
        <v>0</v>
      </c>
      <c r="X58" s="17">
        <f>IF(AA58=15,J58,0)</f>
        <v>0</v>
      </c>
      <c r="Y58" s="17">
        <f>IF(AA58=21,J58,0)</f>
        <v>0</v>
      </c>
      <c r="AA58" s="29">
        <v>21</v>
      </c>
      <c r="AB58" s="29">
        <f>G58*1</f>
        <v>0</v>
      </c>
      <c r="AC58" s="29">
        <f>G58*(1-1)</f>
        <v>0</v>
      </c>
      <c r="AJ58" s="29">
        <f>F58*AB58</f>
        <v>0</v>
      </c>
      <c r="AK58" s="29">
        <f>F58*AC58</f>
        <v>0</v>
      </c>
      <c r="AL58" s="30" t="s">
        <v>247</v>
      </c>
      <c r="AM58" s="30" t="s">
        <v>257</v>
      </c>
      <c r="AN58" s="24" t="s">
        <v>259</v>
      </c>
    </row>
    <row r="59" spans="1:40" ht="12.75">
      <c r="A59" s="6" t="s">
        <v>41</v>
      </c>
      <c r="B59" s="6"/>
      <c r="C59" s="6" t="s">
        <v>98</v>
      </c>
      <c r="D59" s="6" t="s">
        <v>173</v>
      </c>
      <c r="E59" s="6" t="s">
        <v>207</v>
      </c>
      <c r="F59" s="17">
        <v>4</v>
      </c>
      <c r="G59" s="17"/>
      <c r="H59" s="17">
        <f>ROUND(F59*AB59,2)</f>
        <v>0</v>
      </c>
      <c r="I59" s="17">
        <f t="shared" si="0"/>
        <v>0</v>
      </c>
      <c r="J59" s="17">
        <f t="shared" si="1"/>
        <v>0</v>
      </c>
      <c r="K59" s="26" t="s">
        <v>62</v>
      </c>
      <c r="L59" s="17">
        <f>IF(K59="5",I59,0)</f>
        <v>0</v>
      </c>
      <c r="W59" s="17">
        <f>IF(AA59=0,J59,0)</f>
        <v>0</v>
      </c>
      <c r="X59" s="17">
        <f>IF(AA59=15,J59,0)</f>
        <v>0</v>
      </c>
      <c r="Y59" s="17">
        <f>IF(AA59=21,J59,0)</f>
        <v>0</v>
      </c>
      <c r="AA59" s="29">
        <v>21</v>
      </c>
      <c r="AB59" s="29">
        <f>G59*1</f>
        <v>0</v>
      </c>
      <c r="AC59" s="29">
        <f>G59*(1-1)</f>
        <v>0</v>
      </c>
      <c r="AJ59" s="29">
        <f>F59*AB59</f>
        <v>0</v>
      </c>
      <c r="AK59" s="29">
        <f>F59*AC59</f>
        <v>0</v>
      </c>
      <c r="AL59" s="30" t="s">
        <v>247</v>
      </c>
      <c r="AM59" s="30" t="s">
        <v>257</v>
      </c>
      <c r="AN59" s="24" t="s">
        <v>259</v>
      </c>
    </row>
    <row r="60" spans="1:40" ht="12.75">
      <c r="A60" s="4" t="s">
        <v>42</v>
      </c>
      <c r="B60" s="4"/>
      <c r="C60" s="4" t="s">
        <v>99</v>
      </c>
      <c r="D60" s="4" t="s">
        <v>174</v>
      </c>
      <c r="E60" s="4" t="s">
        <v>203</v>
      </c>
      <c r="F60" s="16">
        <v>103.8</v>
      </c>
      <c r="G60" s="16"/>
      <c r="H60" s="16">
        <f>ROUND(F60*AB60,2)</f>
        <v>0</v>
      </c>
      <c r="I60" s="16">
        <f t="shared" si="0"/>
        <v>0</v>
      </c>
      <c r="J60" s="16">
        <f t="shared" si="1"/>
        <v>0</v>
      </c>
      <c r="K60" s="25" t="s">
        <v>6</v>
      </c>
      <c r="L60" s="16">
        <f>IF(K60="5",I60,0)</f>
        <v>0</v>
      </c>
      <c r="W60" s="16">
        <f>IF(AA60=0,J60,0)</f>
        <v>0</v>
      </c>
      <c r="X60" s="16">
        <f>IF(AA60=15,J60,0)</f>
        <v>0</v>
      </c>
      <c r="Y60" s="16">
        <f>IF(AA60=21,J60,0)</f>
        <v>0</v>
      </c>
      <c r="AA60" s="29">
        <v>21</v>
      </c>
      <c r="AB60" s="29">
        <f>G60*0.655449735449735</f>
        <v>0</v>
      </c>
      <c r="AC60" s="29">
        <f>G60*(1-0.655449735449735)</f>
        <v>0</v>
      </c>
      <c r="AJ60" s="29">
        <f>F60*AB60</f>
        <v>0</v>
      </c>
      <c r="AK60" s="29">
        <f>F60*AC60</f>
        <v>0</v>
      </c>
      <c r="AL60" s="30" t="s">
        <v>247</v>
      </c>
      <c r="AM60" s="30" t="s">
        <v>257</v>
      </c>
      <c r="AN60" s="24" t="s">
        <v>259</v>
      </c>
    </row>
    <row r="61" spans="1:40" ht="12.75">
      <c r="A61" s="6" t="s">
        <v>43</v>
      </c>
      <c r="B61" s="6"/>
      <c r="C61" s="6" t="s">
        <v>100</v>
      </c>
      <c r="D61" s="6" t="s">
        <v>175</v>
      </c>
      <c r="E61" s="6" t="s">
        <v>207</v>
      </c>
      <c r="F61" s="17">
        <v>1</v>
      </c>
      <c r="G61" s="17"/>
      <c r="H61" s="17">
        <f>ROUND(F61*AB61,2)</f>
        <v>0</v>
      </c>
      <c r="I61" s="17">
        <f t="shared" si="0"/>
        <v>0</v>
      </c>
      <c r="J61" s="17">
        <f t="shared" si="1"/>
        <v>0</v>
      </c>
      <c r="K61" s="26" t="s">
        <v>62</v>
      </c>
      <c r="L61" s="17">
        <f>IF(K61="5",I61,0)</f>
        <v>0</v>
      </c>
      <c r="W61" s="17">
        <f>IF(AA61=0,J61,0)</f>
        <v>0</v>
      </c>
      <c r="X61" s="17">
        <f>IF(AA61=15,J61,0)</f>
        <v>0</v>
      </c>
      <c r="Y61" s="17">
        <f>IF(AA61=21,J61,0)</f>
        <v>0</v>
      </c>
      <c r="AA61" s="29">
        <v>21</v>
      </c>
      <c r="AB61" s="29">
        <f>G61*1</f>
        <v>0</v>
      </c>
      <c r="AC61" s="29">
        <f>G61*(1-1)</f>
        <v>0</v>
      </c>
      <c r="AJ61" s="29">
        <f>F61*AB61</f>
        <v>0</v>
      </c>
      <c r="AK61" s="29">
        <f>F61*AC61</f>
        <v>0</v>
      </c>
      <c r="AL61" s="30" t="s">
        <v>247</v>
      </c>
      <c r="AM61" s="30" t="s">
        <v>257</v>
      </c>
      <c r="AN61" s="24" t="s">
        <v>259</v>
      </c>
    </row>
    <row r="62" spans="1:40" ht="12.75">
      <c r="A62" s="6" t="s">
        <v>44</v>
      </c>
      <c r="B62" s="6"/>
      <c r="C62" s="6" t="s">
        <v>101</v>
      </c>
      <c r="D62" s="6" t="s">
        <v>176</v>
      </c>
      <c r="E62" s="6" t="s">
        <v>207</v>
      </c>
      <c r="F62" s="17">
        <v>3</v>
      </c>
      <c r="G62" s="17"/>
      <c r="H62" s="17">
        <f>ROUND(F62*AB62,2)</f>
        <v>0</v>
      </c>
      <c r="I62" s="17">
        <f t="shared" si="0"/>
        <v>0</v>
      </c>
      <c r="J62" s="17">
        <f t="shared" si="1"/>
        <v>0</v>
      </c>
      <c r="K62" s="26" t="s">
        <v>62</v>
      </c>
      <c r="L62" s="17">
        <f>IF(K62="5",I62,0)</f>
        <v>0</v>
      </c>
      <c r="W62" s="17">
        <f>IF(AA62=0,J62,0)</f>
        <v>0</v>
      </c>
      <c r="X62" s="17">
        <f>IF(AA62=15,J62,0)</f>
        <v>0</v>
      </c>
      <c r="Y62" s="17">
        <f>IF(AA62=21,J62,0)</f>
        <v>0</v>
      </c>
      <c r="AA62" s="29">
        <v>21</v>
      </c>
      <c r="AB62" s="29">
        <f>G62*1</f>
        <v>0</v>
      </c>
      <c r="AC62" s="29">
        <f>G62*(1-1)</f>
        <v>0</v>
      </c>
      <c r="AJ62" s="29">
        <f>F62*AB62</f>
        <v>0</v>
      </c>
      <c r="AK62" s="29">
        <f>F62*AC62</f>
        <v>0</v>
      </c>
      <c r="AL62" s="30" t="s">
        <v>247</v>
      </c>
      <c r="AM62" s="30" t="s">
        <v>257</v>
      </c>
      <c r="AN62" s="24" t="s">
        <v>259</v>
      </c>
    </row>
    <row r="63" spans="1:40" ht="12.75">
      <c r="A63" s="6" t="s">
        <v>45</v>
      </c>
      <c r="B63" s="6"/>
      <c r="C63" s="6" t="s">
        <v>102</v>
      </c>
      <c r="D63" s="6" t="s">
        <v>177</v>
      </c>
      <c r="E63" s="6" t="s">
        <v>207</v>
      </c>
      <c r="F63" s="17">
        <v>55.25</v>
      </c>
      <c r="G63" s="17"/>
      <c r="H63" s="17">
        <f>ROUND(F63*AB63,2)</f>
        <v>0</v>
      </c>
      <c r="I63" s="17">
        <f t="shared" si="0"/>
        <v>0</v>
      </c>
      <c r="J63" s="17">
        <f t="shared" si="1"/>
        <v>0</v>
      </c>
      <c r="K63" s="26" t="s">
        <v>62</v>
      </c>
      <c r="L63" s="17">
        <f>IF(K63="5",I63,0)</f>
        <v>0</v>
      </c>
      <c r="W63" s="17">
        <f>IF(AA63=0,J63,0)</f>
        <v>0</v>
      </c>
      <c r="X63" s="17">
        <f>IF(AA63=15,J63,0)</f>
        <v>0</v>
      </c>
      <c r="Y63" s="17">
        <f>IF(AA63=21,J63,0)</f>
        <v>0</v>
      </c>
      <c r="AA63" s="29">
        <v>21</v>
      </c>
      <c r="AB63" s="29">
        <f>G63*1</f>
        <v>0</v>
      </c>
      <c r="AC63" s="29">
        <f>G63*(1-1)</f>
        <v>0</v>
      </c>
      <c r="AJ63" s="29">
        <f>F63*AB63</f>
        <v>0</v>
      </c>
      <c r="AK63" s="29">
        <f>F63*AC63</f>
        <v>0</v>
      </c>
      <c r="AL63" s="30" t="s">
        <v>247</v>
      </c>
      <c r="AM63" s="30" t="s">
        <v>257</v>
      </c>
      <c r="AN63" s="24" t="s">
        <v>259</v>
      </c>
    </row>
    <row r="64" spans="1:40" ht="12.75">
      <c r="A64" s="6" t="s">
        <v>46</v>
      </c>
      <c r="B64" s="6"/>
      <c r="C64" s="6" t="s">
        <v>103</v>
      </c>
      <c r="D64" s="6" t="s">
        <v>178</v>
      </c>
      <c r="E64" s="6" t="s">
        <v>207</v>
      </c>
      <c r="F64" s="17">
        <v>90.1</v>
      </c>
      <c r="G64" s="17"/>
      <c r="H64" s="17">
        <f>ROUND(F64*AB64,2)</f>
        <v>0</v>
      </c>
      <c r="I64" s="17">
        <f t="shared" si="0"/>
        <v>0</v>
      </c>
      <c r="J64" s="17">
        <f t="shared" si="1"/>
        <v>0</v>
      </c>
      <c r="K64" s="26" t="s">
        <v>62</v>
      </c>
      <c r="L64" s="17">
        <f>IF(K64="5",I64,0)</f>
        <v>0</v>
      </c>
      <c r="W64" s="17">
        <f>IF(AA64=0,J64,0)</f>
        <v>0</v>
      </c>
      <c r="X64" s="17">
        <f>IF(AA64=15,J64,0)</f>
        <v>0</v>
      </c>
      <c r="Y64" s="17">
        <f>IF(AA64=21,J64,0)</f>
        <v>0</v>
      </c>
      <c r="AA64" s="29">
        <v>21</v>
      </c>
      <c r="AB64" s="29">
        <f>G64*1</f>
        <v>0</v>
      </c>
      <c r="AC64" s="29">
        <f>G64*(1-1)</f>
        <v>0</v>
      </c>
      <c r="AJ64" s="29">
        <f>F64*AB64</f>
        <v>0</v>
      </c>
      <c r="AK64" s="29">
        <f>F64*AC64</f>
        <v>0</v>
      </c>
      <c r="AL64" s="30" t="s">
        <v>247</v>
      </c>
      <c r="AM64" s="30" t="s">
        <v>257</v>
      </c>
      <c r="AN64" s="24" t="s">
        <v>259</v>
      </c>
    </row>
    <row r="65" spans="1:34" ht="12.75">
      <c r="A65" s="5"/>
      <c r="B65" s="13"/>
      <c r="C65" s="13" t="s">
        <v>104</v>
      </c>
      <c r="D65" s="74" t="s">
        <v>179</v>
      </c>
      <c r="E65" s="75"/>
      <c r="F65" s="75"/>
      <c r="G65" s="75"/>
      <c r="H65" s="32">
        <f>SUM(H66:H66)</f>
        <v>0</v>
      </c>
      <c r="I65" s="32">
        <f>SUM(I66:I66)</f>
        <v>0</v>
      </c>
      <c r="J65" s="32">
        <f>H65+I65</f>
        <v>0</v>
      </c>
      <c r="M65" s="32">
        <f>IF(N65="PR",J65,SUM(L66:L66))</f>
        <v>0</v>
      </c>
      <c r="N65" s="24" t="s">
        <v>225</v>
      </c>
      <c r="O65" s="32">
        <f>IF(N65="HS",H65,0)</f>
        <v>0</v>
      </c>
      <c r="P65" s="32">
        <f>IF(N65="HS",I65-M65,0)</f>
        <v>0</v>
      </c>
      <c r="Q65" s="32">
        <f>IF(N65="PS",H65,0)</f>
        <v>0</v>
      </c>
      <c r="R65" s="32">
        <f>IF(N65="PS",I65-M65,0)</f>
        <v>0</v>
      </c>
      <c r="S65" s="32">
        <f>IF(N65="MP",H65,0)</f>
        <v>0</v>
      </c>
      <c r="T65" s="32">
        <f>IF(N65="MP",I65-M65,0)</f>
        <v>0</v>
      </c>
      <c r="U65" s="32">
        <f>IF(N65="OM",H65,0)</f>
        <v>0</v>
      </c>
      <c r="V65" s="24"/>
      <c r="AF65" s="32">
        <f>SUM(W66:W66)</f>
        <v>0</v>
      </c>
      <c r="AG65" s="32">
        <f>SUM(X66:X66)</f>
        <v>0</v>
      </c>
      <c r="AH65" s="32">
        <f>SUM(Y66:Y66)</f>
        <v>0</v>
      </c>
    </row>
    <row r="66" spans="1:40" ht="12.75">
      <c r="A66" s="4" t="s">
        <v>47</v>
      </c>
      <c r="B66" s="4"/>
      <c r="C66" s="4" t="s">
        <v>105</v>
      </c>
      <c r="D66" s="4" t="s">
        <v>180</v>
      </c>
      <c r="E66" s="4" t="s">
        <v>207</v>
      </c>
      <c r="F66" s="16">
        <v>1</v>
      </c>
      <c r="G66" s="16"/>
      <c r="H66" s="16">
        <f>ROUND(F66*AB66,2)</f>
        <v>0</v>
      </c>
      <c r="I66" s="16">
        <f>J66-H66</f>
        <v>0</v>
      </c>
      <c r="J66" s="16">
        <f>ROUND(F66*G66,2)</f>
        <v>0</v>
      </c>
      <c r="K66" s="25" t="s">
        <v>6</v>
      </c>
      <c r="L66" s="16">
        <f>IF(K66="5",I66,0)</f>
        <v>0</v>
      </c>
      <c r="W66" s="16">
        <f>IF(AA66=0,J66,0)</f>
        <v>0</v>
      </c>
      <c r="X66" s="16">
        <f>IF(AA66=15,J66,0)</f>
        <v>0</v>
      </c>
      <c r="Y66" s="16">
        <f>IF(AA66=21,J66,0)</f>
        <v>0</v>
      </c>
      <c r="AA66" s="29">
        <v>21</v>
      </c>
      <c r="AB66" s="29">
        <f>G66*0</f>
        <v>0</v>
      </c>
      <c r="AC66" s="29">
        <f>G66*(1-0)</f>
        <v>0</v>
      </c>
      <c r="AJ66" s="29">
        <f>F66*AB66</f>
        <v>0</v>
      </c>
      <c r="AK66" s="29">
        <f>F66*AC66</f>
        <v>0</v>
      </c>
      <c r="AL66" s="30" t="s">
        <v>248</v>
      </c>
      <c r="AM66" s="30" t="s">
        <v>257</v>
      </c>
      <c r="AN66" s="24" t="s">
        <v>259</v>
      </c>
    </row>
    <row r="67" spans="1:34" ht="12.75">
      <c r="A67" s="5"/>
      <c r="B67" s="13"/>
      <c r="C67" s="13" t="s">
        <v>106</v>
      </c>
      <c r="D67" s="74" t="s">
        <v>181</v>
      </c>
      <c r="E67" s="75"/>
      <c r="F67" s="75"/>
      <c r="G67" s="75"/>
      <c r="H67" s="32">
        <f>SUM(H68:H68)</f>
        <v>0</v>
      </c>
      <c r="I67" s="32">
        <f>SUM(I68:I68)</f>
        <v>0</v>
      </c>
      <c r="J67" s="32">
        <f>H67+I67</f>
        <v>0</v>
      </c>
      <c r="M67" s="32">
        <f>IF(N67="PR",J67,SUM(L68:L68))</f>
        <v>0</v>
      </c>
      <c r="N67" s="24" t="s">
        <v>225</v>
      </c>
      <c r="O67" s="32">
        <f>IF(N67="HS",H67,0)</f>
        <v>0</v>
      </c>
      <c r="P67" s="32">
        <f>IF(N67="HS",I67-M67,0)</f>
        <v>0</v>
      </c>
      <c r="Q67" s="32">
        <f>IF(N67="PS",H67,0)</f>
        <v>0</v>
      </c>
      <c r="R67" s="32">
        <f>IF(N67="PS",I67-M67,0)</f>
        <v>0</v>
      </c>
      <c r="S67" s="32">
        <f>IF(N67="MP",H67,0)</f>
        <v>0</v>
      </c>
      <c r="T67" s="32">
        <f>IF(N67="MP",I67-M67,0)</f>
        <v>0</v>
      </c>
      <c r="U67" s="32">
        <f>IF(N67="OM",H67,0)</f>
        <v>0</v>
      </c>
      <c r="V67" s="24"/>
      <c r="AF67" s="32">
        <f>SUM(W68:W68)</f>
        <v>0</v>
      </c>
      <c r="AG67" s="32">
        <f>SUM(X68:X68)</f>
        <v>0</v>
      </c>
      <c r="AH67" s="32">
        <f>SUM(Y68:Y68)</f>
        <v>0</v>
      </c>
    </row>
    <row r="68" spans="1:40" ht="12.75">
      <c r="A68" s="4" t="s">
        <v>48</v>
      </c>
      <c r="B68" s="4"/>
      <c r="C68" s="4" t="s">
        <v>107</v>
      </c>
      <c r="D68" s="4" t="s">
        <v>182</v>
      </c>
      <c r="E68" s="4" t="s">
        <v>205</v>
      </c>
      <c r="F68" s="16">
        <v>3.64</v>
      </c>
      <c r="G68" s="16"/>
      <c r="H68" s="16">
        <f>ROUND(F68*AB68,2)</f>
        <v>0</v>
      </c>
      <c r="I68" s="16">
        <f>J68-H68</f>
        <v>0</v>
      </c>
      <c r="J68" s="16">
        <f>ROUND(F68*G68,2)</f>
        <v>0</v>
      </c>
      <c r="K68" s="25" t="s">
        <v>6</v>
      </c>
      <c r="L68" s="16">
        <f>IF(K68="5",I68,0)</f>
        <v>0</v>
      </c>
      <c r="W68" s="16">
        <f>IF(AA68=0,J68,0)</f>
        <v>0</v>
      </c>
      <c r="X68" s="16">
        <f>IF(AA68=15,J68,0)</f>
        <v>0</v>
      </c>
      <c r="Y68" s="16">
        <f>IF(AA68=21,J68,0)</f>
        <v>0</v>
      </c>
      <c r="AA68" s="29">
        <v>21</v>
      </c>
      <c r="AB68" s="29">
        <f>G68*0.0211585176352693</f>
        <v>0</v>
      </c>
      <c r="AC68" s="29">
        <f>G68*(1-0.0211585176352693)</f>
        <v>0</v>
      </c>
      <c r="AJ68" s="29">
        <f>F68*AB68</f>
        <v>0</v>
      </c>
      <c r="AK68" s="29">
        <f>F68*AC68</f>
        <v>0</v>
      </c>
      <c r="AL68" s="30" t="s">
        <v>249</v>
      </c>
      <c r="AM68" s="30" t="s">
        <v>257</v>
      </c>
      <c r="AN68" s="24" t="s">
        <v>259</v>
      </c>
    </row>
    <row r="69" spans="1:34" ht="12.75">
      <c r="A69" s="5"/>
      <c r="B69" s="13"/>
      <c r="C69" s="13" t="s">
        <v>108</v>
      </c>
      <c r="D69" s="74" t="s">
        <v>183</v>
      </c>
      <c r="E69" s="75"/>
      <c r="F69" s="75"/>
      <c r="G69" s="75"/>
      <c r="H69" s="32">
        <f>SUM(H70:H73)</f>
        <v>0</v>
      </c>
      <c r="I69" s="32">
        <f>SUM(I70:I73)</f>
        <v>0</v>
      </c>
      <c r="J69" s="32">
        <f>H69+I69</f>
        <v>0</v>
      </c>
      <c r="M69" s="32">
        <f>IF(N69="PR",J69,SUM(L70:L73))</f>
        <v>0</v>
      </c>
      <c r="N69" s="24" t="s">
        <v>226</v>
      </c>
      <c r="O69" s="32">
        <f>IF(N69="HS",H69,0)</f>
        <v>0</v>
      </c>
      <c r="P69" s="32">
        <f>IF(N69="HS",I69-M69,0)</f>
        <v>0</v>
      </c>
      <c r="Q69" s="32">
        <f>IF(N69="PS",H69,0)</f>
        <v>0</v>
      </c>
      <c r="R69" s="32">
        <f>IF(N69="PS",I69-M69,0)</f>
        <v>0</v>
      </c>
      <c r="S69" s="32">
        <f>IF(N69="MP",H69,0)</f>
        <v>0</v>
      </c>
      <c r="T69" s="32">
        <f>IF(N69="MP",I69-M69,0)</f>
        <v>0</v>
      </c>
      <c r="U69" s="32">
        <f>IF(N69="OM",H69,0)</f>
        <v>0</v>
      </c>
      <c r="V69" s="24"/>
      <c r="AF69" s="32">
        <f>SUM(W70:W73)</f>
        <v>0</v>
      </c>
      <c r="AG69" s="32">
        <f>SUM(X70:X73)</f>
        <v>0</v>
      </c>
      <c r="AH69" s="32">
        <f>SUM(Y70:Y73)</f>
        <v>0</v>
      </c>
    </row>
    <row r="70" spans="1:40" ht="12.75">
      <c r="A70" s="4" t="s">
        <v>49</v>
      </c>
      <c r="B70" s="4"/>
      <c r="C70" s="4" t="s">
        <v>109</v>
      </c>
      <c r="D70" s="4" t="s">
        <v>184</v>
      </c>
      <c r="E70" s="4" t="s">
        <v>206</v>
      </c>
      <c r="F70" s="16">
        <v>127.05</v>
      </c>
      <c r="G70" s="16"/>
      <c r="H70" s="16">
        <f>ROUND(F70*AB70,2)</f>
        <v>0</v>
      </c>
      <c r="I70" s="16">
        <f>J70-H70</f>
        <v>0</v>
      </c>
      <c r="J70" s="16">
        <f>ROUND(F70*G70,2)</f>
        <v>0</v>
      </c>
      <c r="K70" s="25" t="s">
        <v>10</v>
      </c>
      <c r="L70" s="16">
        <f>IF(K70="5",I70,0)</f>
        <v>0</v>
      </c>
      <c r="W70" s="16">
        <f>IF(AA70=0,J70,0)</f>
        <v>0</v>
      </c>
      <c r="X70" s="16">
        <f>IF(AA70=15,J70,0)</f>
        <v>0</v>
      </c>
      <c r="Y70" s="16">
        <f>IF(AA70=21,J70,0)</f>
        <v>0</v>
      </c>
      <c r="AA70" s="29">
        <v>21</v>
      </c>
      <c r="AB70" s="29">
        <f>G70*0</f>
        <v>0</v>
      </c>
      <c r="AC70" s="29">
        <f>G70*(1-0)</f>
        <v>0</v>
      </c>
      <c r="AJ70" s="29">
        <f>F70*AB70</f>
        <v>0</v>
      </c>
      <c r="AK70" s="29">
        <f>F70*AC70</f>
        <v>0</v>
      </c>
      <c r="AL70" s="30" t="s">
        <v>250</v>
      </c>
      <c r="AM70" s="30" t="s">
        <v>257</v>
      </c>
      <c r="AN70" s="24" t="s">
        <v>259</v>
      </c>
    </row>
    <row r="71" spans="1:40" ht="12.75">
      <c r="A71" s="4" t="s">
        <v>50</v>
      </c>
      <c r="B71" s="4"/>
      <c r="C71" s="4" t="s">
        <v>110</v>
      </c>
      <c r="D71" s="4" t="s">
        <v>185</v>
      </c>
      <c r="E71" s="4" t="s">
        <v>206</v>
      </c>
      <c r="F71" s="16">
        <v>635.25</v>
      </c>
      <c r="G71" s="16"/>
      <c r="H71" s="16">
        <f>ROUND(F71*AB71,2)</f>
        <v>0</v>
      </c>
      <c r="I71" s="16">
        <f>J71-H71</f>
        <v>0</v>
      </c>
      <c r="J71" s="16">
        <f>ROUND(F71*G71,2)</f>
        <v>0</v>
      </c>
      <c r="K71" s="25" t="s">
        <v>10</v>
      </c>
      <c r="L71" s="16">
        <f>IF(K71="5",I71,0)</f>
        <v>0</v>
      </c>
      <c r="W71" s="16">
        <f>IF(AA71=0,J71,0)</f>
        <v>0</v>
      </c>
      <c r="X71" s="16">
        <f>IF(AA71=15,J71,0)</f>
        <v>0</v>
      </c>
      <c r="Y71" s="16">
        <f>IF(AA71=21,J71,0)</f>
        <v>0</v>
      </c>
      <c r="AA71" s="29">
        <v>21</v>
      </c>
      <c r="AB71" s="29">
        <f>G71*0</f>
        <v>0</v>
      </c>
      <c r="AC71" s="29">
        <f>G71*(1-0)</f>
        <v>0</v>
      </c>
      <c r="AJ71" s="29">
        <f>F71*AB71</f>
        <v>0</v>
      </c>
      <c r="AK71" s="29">
        <f>F71*AC71</f>
        <v>0</v>
      </c>
      <c r="AL71" s="30" t="s">
        <v>250</v>
      </c>
      <c r="AM71" s="30" t="s">
        <v>257</v>
      </c>
      <c r="AN71" s="24" t="s">
        <v>259</v>
      </c>
    </row>
    <row r="72" spans="1:40" ht="12.75">
      <c r="A72" s="4" t="s">
        <v>51</v>
      </c>
      <c r="B72" s="4"/>
      <c r="C72" s="4" t="s">
        <v>111</v>
      </c>
      <c r="D72" s="4" t="s">
        <v>186</v>
      </c>
      <c r="E72" s="4" t="s">
        <v>206</v>
      </c>
      <c r="F72" s="16">
        <v>71.1</v>
      </c>
      <c r="G72" s="16"/>
      <c r="H72" s="16">
        <f>ROUND(F72*AB72,2)</f>
        <v>0</v>
      </c>
      <c r="I72" s="16">
        <f>J72-H72</f>
        <v>0</v>
      </c>
      <c r="J72" s="16">
        <f>ROUND(F72*G72,2)</f>
        <v>0</v>
      </c>
      <c r="K72" s="25" t="s">
        <v>10</v>
      </c>
      <c r="L72" s="16">
        <f>IF(K72="5",I72,0)</f>
        <v>0</v>
      </c>
      <c r="W72" s="16">
        <f>IF(AA72=0,J72,0)</f>
        <v>0</v>
      </c>
      <c r="X72" s="16">
        <f>IF(AA72=15,J72,0)</f>
        <v>0</v>
      </c>
      <c r="Y72" s="16">
        <f>IF(AA72=21,J72,0)</f>
        <v>0</v>
      </c>
      <c r="AA72" s="29">
        <v>21</v>
      </c>
      <c r="AB72" s="29">
        <f>G72*0</f>
        <v>0</v>
      </c>
      <c r="AC72" s="29">
        <f>G72*(1-0)</f>
        <v>0</v>
      </c>
      <c r="AJ72" s="29">
        <f>F72*AB72</f>
        <v>0</v>
      </c>
      <c r="AK72" s="29">
        <f>F72*AC72</f>
        <v>0</v>
      </c>
      <c r="AL72" s="30" t="s">
        <v>250</v>
      </c>
      <c r="AM72" s="30" t="s">
        <v>257</v>
      </c>
      <c r="AN72" s="24" t="s">
        <v>259</v>
      </c>
    </row>
    <row r="73" spans="1:40" ht="12.75">
      <c r="A73" s="4" t="s">
        <v>52</v>
      </c>
      <c r="B73" s="4"/>
      <c r="C73" s="4" t="s">
        <v>112</v>
      </c>
      <c r="D73" s="4" t="s">
        <v>187</v>
      </c>
      <c r="E73" s="4" t="s">
        <v>206</v>
      </c>
      <c r="F73" s="16">
        <v>426.6</v>
      </c>
      <c r="G73" s="16"/>
      <c r="H73" s="16">
        <f>ROUND(F73*AB73,2)</f>
        <v>0</v>
      </c>
      <c r="I73" s="16">
        <f>J73-H73</f>
        <v>0</v>
      </c>
      <c r="J73" s="16">
        <f>ROUND(F73*G73,2)</f>
        <v>0</v>
      </c>
      <c r="K73" s="25" t="s">
        <v>10</v>
      </c>
      <c r="L73" s="16">
        <f>IF(K73="5",I73,0)</f>
        <v>0</v>
      </c>
      <c r="W73" s="16">
        <f>IF(AA73=0,J73,0)</f>
        <v>0</v>
      </c>
      <c r="X73" s="16">
        <f>IF(AA73=15,J73,0)</f>
        <v>0</v>
      </c>
      <c r="Y73" s="16">
        <f>IF(AA73=21,J73,0)</f>
        <v>0</v>
      </c>
      <c r="AA73" s="29">
        <v>21</v>
      </c>
      <c r="AB73" s="29">
        <f>G73*0</f>
        <v>0</v>
      </c>
      <c r="AC73" s="29">
        <f>G73*(1-0)</f>
        <v>0</v>
      </c>
      <c r="AJ73" s="29">
        <f>F73*AB73</f>
        <v>0</v>
      </c>
      <c r="AK73" s="29">
        <f>F73*AC73</f>
        <v>0</v>
      </c>
      <c r="AL73" s="30" t="s">
        <v>250</v>
      </c>
      <c r="AM73" s="30" t="s">
        <v>257</v>
      </c>
      <c r="AN73" s="24" t="s">
        <v>259</v>
      </c>
    </row>
    <row r="74" spans="1:34" ht="12.75">
      <c r="A74" s="5"/>
      <c r="B74" s="13"/>
      <c r="C74" s="13" t="s">
        <v>113</v>
      </c>
      <c r="D74" s="74" t="s">
        <v>188</v>
      </c>
      <c r="E74" s="75"/>
      <c r="F74" s="75"/>
      <c r="G74" s="75"/>
      <c r="H74" s="32">
        <f>SUM(H75:H75)</f>
        <v>0</v>
      </c>
      <c r="I74" s="32">
        <f>SUM(I75:I75)</f>
        <v>0</v>
      </c>
      <c r="J74" s="32">
        <f>H74+I74</f>
        <v>0</v>
      </c>
      <c r="M74" s="32">
        <f>IF(N74="PR",J74,SUM(L75:L75))</f>
        <v>0</v>
      </c>
      <c r="N74" s="24" t="s">
        <v>227</v>
      </c>
      <c r="O74" s="32">
        <f>IF(N74="HS",H74,0)</f>
        <v>0</v>
      </c>
      <c r="P74" s="32">
        <f>IF(N74="HS",I74-M74,0)</f>
        <v>0</v>
      </c>
      <c r="Q74" s="32">
        <f>IF(N74="PS",H74,0)</f>
        <v>0</v>
      </c>
      <c r="R74" s="32">
        <f>IF(N74="PS",I74-M74,0)</f>
        <v>0</v>
      </c>
      <c r="S74" s="32">
        <f>IF(N74="MP",H74,0)</f>
        <v>0</v>
      </c>
      <c r="T74" s="32">
        <f>IF(N74="MP",I74-M74,0)</f>
        <v>0</v>
      </c>
      <c r="U74" s="32">
        <f>IF(N74="OM",H74,0)</f>
        <v>0</v>
      </c>
      <c r="V74" s="24"/>
      <c r="AF74" s="32">
        <f>SUM(W75:W75)</f>
        <v>0</v>
      </c>
      <c r="AG74" s="32">
        <f>SUM(X75:X75)</f>
        <v>0</v>
      </c>
      <c r="AH74" s="32">
        <f>SUM(Y75:Y75)</f>
        <v>0</v>
      </c>
    </row>
    <row r="75" spans="1:40" ht="12.75">
      <c r="A75" s="4" t="s">
        <v>53</v>
      </c>
      <c r="B75" s="4"/>
      <c r="C75" s="4" t="s">
        <v>114</v>
      </c>
      <c r="D75" s="4" t="s">
        <v>189</v>
      </c>
      <c r="E75" s="4" t="s">
        <v>208</v>
      </c>
      <c r="F75" s="16">
        <v>0.3</v>
      </c>
      <c r="G75" s="16"/>
      <c r="H75" s="16">
        <f>ROUND(F75*AB75,2)</f>
        <v>0</v>
      </c>
      <c r="I75" s="16">
        <f>J75-H75</f>
        <v>0</v>
      </c>
      <c r="J75" s="16">
        <f>ROUND(F75*G75,2)</f>
        <v>0</v>
      </c>
      <c r="K75" s="25" t="s">
        <v>7</v>
      </c>
      <c r="L75" s="16">
        <f>IF(K75="5",I75,0)</f>
        <v>0</v>
      </c>
      <c r="W75" s="16">
        <f>IF(AA75=0,J75,0)</f>
        <v>0</v>
      </c>
      <c r="X75" s="16">
        <f>IF(AA75=15,J75,0)</f>
        <v>0</v>
      </c>
      <c r="Y75" s="16">
        <f>IF(AA75=21,J75,0)</f>
        <v>0</v>
      </c>
      <c r="AA75" s="29">
        <v>21</v>
      </c>
      <c r="AB75" s="29">
        <f>G75*0.274755555555556</f>
        <v>0</v>
      </c>
      <c r="AC75" s="29">
        <f>G75*(1-0.274755555555556)</f>
        <v>0</v>
      </c>
      <c r="AJ75" s="29">
        <f>F75*AB75</f>
        <v>0</v>
      </c>
      <c r="AK75" s="29">
        <f>F75*AC75</f>
        <v>0</v>
      </c>
      <c r="AL75" s="30" t="s">
        <v>251</v>
      </c>
      <c r="AM75" s="30" t="s">
        <v>257</v>
      </c>
      <c r="AN75" s="24" t="s">
        <v>259</v>
      </c>
    </row>
    <row r="76" spans="1:34" ht="12.75">
      <c r="A76" s="5"/>
      <c r="B76" s="13"/>
      <c r="C76" s="13" t="s">
        <v>115</v>
      </c>
      <c r="D76" s="74" t="s">
        <v>190</v>
      </c>
      <c r="E76" s="75"/>
      <c r="F76" s="75"/>
      <c r="G76" s="75"/>
      <c r="H76" s="32">
        <f>SUM(H77:H80)</f>
        <v>0</v>
      </c>
      <c r="I76" s="32">
        <f>SUM(I77:I80)</f>
        <v>0</v>
      </c>
      <c r="J76" s="32">
        <f>H76+I76</f>
        <v>0</v>
      </c>
      <c r="M76" s="32">
        <f>IF(N76="PR",J76,SUM(L77:L80))</f>
        <v>0</v>
      </c>
      <c r="N76" s="24" t="s">
        <v>226</v>
      </c>
      <c r="O76" s="32">
        <f>IF(N76="HS",H76,0)</f>
        <v>0</v>
      </c>
      <c r="P76" s="32">
        <f>IF(N76="HS",I76-M76,0)</f>
        <v>0</v>
      </c>
      <c r="Q76" s="32">
        <f>IF(N76="PS",H76,0)</f>
        <v>0</v>
      </c>
      <c r="R76" s="32">
        <f>IF(N76="PS",I76-M76,0)</f>
        <v>0</v>
      </c>
      <c r="S76" s="32">
        <f>IF(N76="MP",H76,0)</f>
        <v>0</v>
      </c>
      <c r="T76" s="32">
        <f>IF(N76="MP",I76-M76,0)</f>
        <v>0</v>
      </c>
      <c r="U76" s="32">
        <f>IF(N76="OM",H76,0)</f>
        <v>0</v>
      </c>
      <c r="V76" s="24"/>
      <c r="AF76" s="32">
        <f>SUM(W77:W80)</f>
        <v>0</v>
      </c>
      <c r="AG76" s="32">
        <f>SUM(X77:X80)</f>
        <v>0</v>
      </c>
      <c r="AH76" s="32">
        <f>SUM(Y77:Y80)</f>
        <v>0</v>
      </c>
    </row>
    <row r="77" spans="1:40" ht="12.75">
      <c r="A77" s="4" t="s">
        <v>54</v>
      </c>
      <c r="B77" s="4"/>
      <c r="C77" s="4" t="s">
        <v>116</v>
      </c>
      <c r="D77" s="4" t="s">
        <v>191</v>
      </c>
      <c r="E77" s="4" t="s">
        <v>206</v>
      </c>
      <c r="F77" s="16">
        <v>9.47</v>
      </c>
      <c r="G77" s="16"/>
      <c r="H77" s="16">
        <f>ROUND(F77*AB77,2)</f>
        <v>0</v>
      </c>
      <c r="I77" s="16">
        <f>J77-H77</f>
        <v>0</v>
      </c>
      <c r="J77" s="16">
        <f>ROUND(F77*G77,2)</f>
        <v>0</v>
      </c>
      <c r="K77" s="25" t="s">
        <v>10</v>
      </c>
      <c r="L77" s="16">
        <f>IF(K77="5",I77,0)</f>
        <v>0</v>
      </c>
      <c r="W77" s="16">
        <f>IF(AA77=0,J77,0)</f>
        <v>0</v>
      </c>
      <c r="X77" s="16">
        <f>IF(AA77=15,J77,0)</f>
        <v>0</v>
      </c>
      <c r="Y77" s="16">
        <f>IF(AA77=21,J77,0)</f>
        <v>0</v>
      </c>
      <c r="AA77" s="29">
        <v>21</v>
      </c>
      <c r="AB77" s="29">
        <f>G77*0</f>
        <v>0</v>
      </c>
      <c r="AC77" s="29">
        <f>G77*(1-0)</f>
        <v>0</v>
      </c>
      <c r="AJ77" s="29">
        <f>F77*AB77</f>
        <v>0</v>
      </c>
      <c r="AK77" s="29">
        <f>F77*AC77</f>
        <v>0</v>
      </c>
      <c r="AL77" s="30" t="s">
        <v>252</v>
      </c>
      <c r="AM77" s="30" t="s">
        <v>257</v>
      </c>
      <c r="AN77" s="24" t="s">
        <v>259</v>
      </c>
    </row>
    <row r="78" spans="1:40" ht="12.75">
      <c r="A78" s="4" t="s">
        <v>55</v>
      </c>
      <c r="B78" s="4"/>
      <c r="C78" s="4" t="s">
        <v>117</v>
      </c>
      <c r="D78" s="4" t="s">
        <v>192</v>
      </c>
      <c r="E78" s="4" t="s">
        <v>206</v>
      </c>
      <c r="F78" s="16">
        <v>9.47</v>
      </c>
      <c r="G78" s="16"/>
      <c r="H78" s="16">
        <f>ROUND(F78*AB78,2)</f>
        <v>0</v>
      </c>
      <c r="I78" s="16">
        <f>J78-H78</f>
        <v>0</v>
      </c>
      <c r="J78" s="16">
        <f>ROUND(F78*G78,2)</f>
        <v>0</v>
      </c>
      <c r="K78" s="25" t="s">
        <v>10</v>
      </c>
      <c r="L78" s="16">
        <f>IF(K78="5",I78,0)</f>
        <v>0</v>
      </c>
      <c r="W78" s="16">
        <f>IF(AA78=0,J78,0)</f>
        <v>0</v>
      </c>
      <c r="X78" s="16">
        <f>IF(AA78=15,J78,0)</f>
        <v>0</v>
      </c>
      <c r="Y78" s="16">
        <f>IF(AA78=21,J78,0)</f>
        <v>0</v>
      </c>
      <c r="AA78" s="29">
        <v>21</v>
      </c>
      <c r="AB78" s="29">
        <f>G78*0</f>
        <v>0</v>
      </c>
      <c r="AC78" s="29">
        <f>G78*(1-0)</f>
        <v>0</v>
      </c>
      <c r="AJ78" s="29">
        <f>F78*AB78</f>
        <v>0</v>
      </c>
      <c r="AK78" s="29">
        <f>F78*AC78</f>
        <v>0</v>
      </c>
      <c r="AL78" s="30" t="s">
        <v>252</v>
      </c>
      <c r="AM78" s="30" t="s">
        <v>257</v>
      </c>
      <c r="AN78" s="24" t="s">
        <v>259</v>
      </c>
    </row>
    <row r="79" spans="1:40" ht="12.75">
      <c r="A79" s="4" t="s">
        <v>56</v>
      </c>
      <c r="B79" s="4"/>
      <c r="C79" s="4" t="s">
        <v>118</v>
      </c>
      <c r="D79" s="4" t="s">
        <v>193</v>
      </c>
      <c r="E79" s="4" t="s">
        <v>206</v>
      </c>
      <c r="F79" s="16">
        <v>9.47</v>
      </c>
      <c r="G79" s="16"/>
      <c r="H79" s="16">
        <f>ROUND(F79*AB79,2)</f>
        <v>0</v>
      </c>
      <c r="I79" s="16">
        <f>J79-H79</f>
        <v>0</v>
      </c>
      <c r="J79" s="16">
        <f>ROUND(F79*G79,2)</f>
        <v>0</v>
      </c>
      <c r="K79" s="25" t="s">
        <v>10</v>
      </c>
      <c r="L79" s="16">
        <f>IF(K79="5",I79,0)</f>
        <v>0</v>
      </c>
      <c r="W79" s="16">
        <f>IF(AA79=0,J79,0)</f>
        <v>0</v>
      </c>
      <c r="X79" s="16">
        <f>IF(AA79=15,J79,0)</f>
        <v>0</v>
      </c>
      <c r="Y79" s="16">
        <f>IF(AA79=21,J79,0)</f>
        <v>0</v>
      </c>
      <c r="AA79" s="29">
        <v>21</v>
      </c>
      <c r="AB79" s="29">
        <f>G79*0.00914225092826609</f>
        <v>0</v>
      </c>
      <c r="AC79" s="29">
        <f>G79*(1-0.00914225092826609)</f>
        <v>0</v>
      </c>
      <c r="AJ79" s="29">
        <f>F79*AB79</f>
        <v>0</v>
      </c>
      <c r="AK79" s="29">
        <f>F79*AC79</f>
        <v>0</v>
      </c>
      <c r="AL79" s="30" t="s">
        <v>252</v>
      </c>
      <c r="AM79" s="30" t="s">
        <v>257</v>
      </c>
      <c r="AN79" s="24" t="s">
        <v>259</v>
      </c>
    </row>
    <row r="80" spans="1:40" ht="12.75">
      <c r="A80" s="4" t="s">
        <v>57</v>
      </c>
      <c r="B80" s="4"/>
      <c r="C80" s="4" t="s">
        <v>119</v>
      </c>
      <c r="D80" s="4" t="s">
        <v>194</v>
      </c>
      <c r="E80" s="4" t="s">
        <v>206</v>
      </c>
      <c r="F80" s="16">
        <v>208.32</v>
      </c>
      <c r="G80" s="16"/>
      <c r="H80" s="16">
        <f>ROUND(F80*AB80,2)</f>
        <v>0</v>
      </c>
      <c r="I80" s="16">
        <f>J80-H80</f>
        <v>0</v>
      </c>
      <c r="J80" s="16">
        <f>ROUND(F80*G80,2)</f>
        <v>0</v>
      </c>
      <c r="K80" s="25" t="s">
        <v>10</v>
      </c>
      <c r="L80" s="16">
        <f>IF(K80="5",I80,0)</f>
        <v>0</v>
      </c>
      <c r="W80" s="16">
        <f>IF(AA80=0,J80,0)</f>
        <v>0</v>
      </c>
      <c r="X80" s="16">
        <f>IF(AA80=15,J80,0)</f>
        <v>0</v>
      </c>
      <c r="Y80" s="16">
        <f>IF(AA80=21,J80,0)</f>
        <v>0</v>
      </c>
      <c r="AA80" s="29">
        <v>21</v>
      </c>
      <c r="AB80" s="29">
        <f>G80*0</f>
        <v>0</v>
      </c>
      <c r="AC80" s="29">
        <f>G80*(1-0)</f>
        <v>0</v>
      </c>
      <c r="AJ80" s="29">
        <f>F80*AB80</f>
        <v>0</v>
      </c>
      <c r="AK80" s="29">
        <f>F80*AC80</f>
        <v>0</v>
      </c>
      <c r="AL80" s="30" t="s">
        <v>252</v>
      </c>
      <c r="AM80" s="30" t="s">
        <v>257</v>
      </c>
      <c r="AN80" s="24" t="s">
        <v>259</v>
      </c>
    </row>
    <row r="81" spans="1:34" ht="12.75">
      <c r="A81" s="5"/>
      <c r="B81" s="13"/>
      <c r="C81" s="13"/>
      <c r="D81" s="74" t="s">
        <v>195</v>
      </c>
      <c r="E81" s="75"/>
      <c r="F81" s="75"/>
      <c r="G81" s="75"/>
      <c r="H81" s="32">
        <f>SUM(H82:H82)</f>
        <v>0</v>
      </c>
      <c r="I81" s="32">
        <f>SUM(I82:I82)</f>
        <v>0</v>
      </c>
      <c r="J81" s="32">
        <f>H81+I81</f>
        <v>0</v>
      </c>
      <c r="M81" s="32">
        <f>IF(N81="PR",J81,SUM(L82:L82))</f>
        <v>0</v>
      </c>
      <c r="N81" s="24" t="s">
        <v>228</v>
      </c>
      <c r="O81" s="32">
        <f>IF(N81="HS",H81,0)</f>
        <v>0</v>
      </c>
      <c r="P81" s="32">
        <f>IF(N81="HS",I81-M81,0)</f>
        <v>0</v>
      </c>
      <c r="Q81" s="32">
        <f>IF(N81="PS",H81,0)</f>
        <v>0</v>
      </c>
      <c r="R81" s="32">
        <f>IF(N81="PS",I81-M81,0)</f>
        <v>0</v>
      </c>
      <c r="S81" s="32">
        <f>IF(N81="MP",H81,0)</f>
        <v>0</v>
      </c>
      <c r="T81" s="32">
        <f>IF(N81="MP",I81-M81,0)</f>
        <v>0</v>
      </c>
      <c r="U81" s="32">
        <f>IF(N81="OM",H81,0)</f>
        <v>0</v>
      </c>
      <c r="V81" s="24"/>
      <c r="AF81" s="32">
        <f>SUM(W82:W82)</f>
        <v>0</v>
      </c>
      <c r="AG81" s="32">
        <f>SUM(X82:X82)</f>
        <v>0</v>
      </c>
      <c r="AH81" s="32">
        <f>SUM(Y82:Y82)</f>
        <v>0</v>
      </c>
    </row>
    <row r="82" spans="1:40" ht="12.75">
      <c r="A82" s="7" t="s">
        <v>58</v>
      </c>
      <c r="B82" s="7"/>
      <c r="C82" s="7" t="s">
        <v>120</v>
      </c>
      <c r="D82" s="7" t="s">
        <v>196</v>
      </c>
      <c r="E82" s="7" t="s">
        <v>203</v>
      </c>
      <c r="F82" s="18">
        <v>46</v>
      </c>
      <c r="G82" s="18"/>
      <c r="H82" s="18">
        <f>ROUND(F82*AB82,2)</f>
        <v>0</v>
      </c>
      <c r="I82" s="18">
        <f>J82-H82</f>
        <v>0</v>
      </c>
      <c r="J82" s="18">
        <f>ROUND(F82*G82,2)</f>
        <v>0</v>
      </c>
      <c r="K82" s="26" t="s">
        <v>62</v>
      </c>
      <c r="L82" s="17">
        <f>IF(K82="5",I82,0)</f>
        <v>0</v>
      </c>
      <c r="W82" s="17">
        <f>IF(AA82=0,J82,0)</f>
        <v>0</v>
      </c>
      <c r="X82" s="17">
        <f>IF(AA82=15,J82,0)</f>
        <v>0</v>
      </c>
      <c r="Y82" s="17">
        <f>IF(AA82=21,J82,0)</f>
        <v>0</v>
      </c>
      <c r="AA82" s="29">
        <v>21</v>
      </c>
      <c r="AB82" s="29">
        <f>G82*1</f>
        <v>0</v>
      </c>
      <c r="AC82" s="29">
        <f>G82*(1-1)</f>
        <v>0</v>
      </c>
      <c r="AJ82" s="29">
        <f>F82*AB82</f>
        <v>0</v>
      </c>
      <c r="AK82" s="29">
        <f>F82*AC82</f>
        <v>0</v>
      </c>
      <c r="AL82" s="30" t="s">
        <v>253</v>
      </c>
      <c r="AM82" s="30" t="s">
        <v>258</v>
      </c>
      <c r="AN82" s="24" t="s">
        <v>259</v>
      </c>
    </row>
    <row r="83" spans="1:25" ht="12.75">
      <c r="A83" s="8"/>
      <c r="B83" s="8"/>
      <c r="C83" s="8"/>
      <c r="D83" s="8"/>
      <c r="E83" s="8"/>
      <c r="F83" s="8"/>
      <c r="G83" s="8"/>
      <c r="H83" s="76" t="s">
        <v>214</v>
      </c>
      <c r="I83" s="77"/>
      <c r="J83" s="33">
        <f>J12+J15+J19+J22+J27+J31+J33+J37+J39+J41+J45+J50+J65+J67+J69+J74+J76+J81</f>
        <v>0</v>
      </c>
      <c r="W83" s="34">
        <f>SUM(W13:W82)</f>
        <v>0</v>
      </c>
      <c r="X83" s="34">
        <f>SUM(X13:X82)</f>
        <v>0</v>
      </c>
      <c r="Y83" s="34">
        <f>SUM(Y13:Y82)</f>
        <v>0</v>
      </c>
    </row>
    <row r="84" ht="11.25" customHeight="1">
      <c r="A84" s="9" t="s">
        <v>59</v>
      </c>
    </row>
    <row r="85" spans="1:10" ht="409.5" customHeight="1" hidden="1">
      <c r="A85" s="64"/>
      <c r="B85" s="57"/>
      <c r="C85" s="57"/>
      <c r="D85" s="57"/>
      <c r="E85" s="57"/>
      <c r="F85" s="57"/>
      <c r="G85" s="57"/>
      <c r="H85" s="57"/>
      <c r="I85" s="57"/>
      <c r="J85" s="57"/>
    </row>
  </sheetData>
  <sheetProtection/>
  <mergeCells count="46">
    <mergeCell ref="D76:G76"/>
    <mergeCell ref="D81:G81"/>
    <mergeCell ref="H83:I83"/>
    <mergeCell ref="A85:J85"/>
    <mergeCell ref="D45:G45"/>
    <mergeCell ref="D50:G50"/>
    <mergeCell ref="D65:G65"/>
    <mergeCell ref="D67:G67"/>
    <mergeCell ref="D69:G69"/>
    <mergeCell ref="D74:G74"/>
    <mergeCell ref="D27:G27"/>
    <mergeCell ref="D31:G31"/>
    <mergeCell ref="D33:G33"/>
    <mergeCell ref="D37:G37"/>
    <mergeCell ref="D39:G39"/>
    <mergeCell ref="D41:G41"/>
    <mergeCell ref="H10:J10"/>
    <mergeCell ref="D12:G12"/>
    <mergeCell ref="D15:G15"/>
    <mergeCell ref="D19:G19"/>
    <mergeCell ref="D22:G22"/>
    <mergeCell ref="A8:C9"/>
    <mergeCell ref="D8:D9"/>
    <mergeCell ref="E8:F9"/>
    <mergeCell ref="G8:H9"/>
    <mergeCell ref="I8:I9"/>
    <mergeCell ref="J8:J9"/>
    <mergeCell ref="A6:C7"/>
    <mergeCell ref="D6:D7"/>
    <mergeCell ref="E6:F7"/>
    <mergeCell ref="G6:H7"/>
    <mergeCell ref="I6:I7"/>
    <mergeCell ref="J6:J7"/>
    <mergeCell ref="A4:C5"/>
    <mergeCell ref="D4:D5"/>
    <mergeCell ref="E4:F5"/>
    <mergeCell ref="G4:H5"/>
    <mergeCell ref="I4:I5"/>
    <mergeCell ref="J4:J5"/>
    <mergeCell ref="A1:J1"/>
    <mergeCell ref="A2:C3"/>
    <mergeCell ref="D2:D3"/>
    <mergeCell ref="E2:F3"/>
    <mergeCell ref="G2:H3"/>
    <mergeCell ref="I2:I3"/>
    <mergeCell ref="J2:J3"/>
  </mergeCells>
  <printOptions/>
  <pageMargins left="0.394" right="0.394" top="0.591" bottom="0.591" header="0.5" footer="0.5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</dc:creator>
  <cp:keywords/>
  <dc:description/>
  <cp:lastModifiedBy>Elite</cp:lastModifiedBy>
  <cp:lastPrinted>2014-07-11T07:33:49Z</cp:lastPrinted>
  <dcterms:created xsi:type="dcterms:W3CDTF">2014-07-11T07:34:02Z</dcterms:created>
  <dcterms:modified xsi:type="dcterms:W3CDTF">2014-07-11T07:35:44Z</dcterms:modified>
  <cp:category/>
  <cp:version/>
  <cp:contentType/>
  <cp:contentStatus/>
</cp:coreProperties>
</file>