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315" windowWidth="16410" windowHeight="8190" tabRatio="725" activeTab="0"/>
  </bookViews>
  <sheets>
    <sheet name="rekapitulace bez cen" sheetId="1" r:id="rId1"/>
    <sheet name="rozpočet bez cen" sheetId="2" r:id="rId2"/>
  </sheets>
  <definedNames>
    <definedName name="_xlnm.Print_Area" localSheetId="0">'rekapitulace bez cen'!$A$1:$D$14</definedName>
    <definedName name="_xlnm.Print_Area" localSheetId="1">'rozpočet bez cen'!$A$1:$F$191</definedName>
  </definedNames>
  <calcPr fullCalcOnLoad="1"/>
</workbook>
</file>

<file path=xl/sharedStrings.xml><?xml version="1.0" encoding="utf-8"?>
<sst xmlns="http://schemas.openxmlformats.org/spreadsheetml/2006/main" count="385" uniqueCount="151">
  <si>
    <t xml:space="preserve">Práce /montáž/  </t>
  </si>
  <si>
    <t>p.č.</t>
  </si>
  <si>
    <t>název</t>
  </si>
  <si>
    <t>m.j.</t>
  </si>
  <si>
    <t>množ.</t>
  </si>
  <si>
    <t>cena/jedn. /Kč/</t>
  </si>
  <si>
    <t>cena celk. /Kč/</t>
  </si>
  <si>
    <t>ks</t>
  </si>
  <si>
    <t>184 20-2112</t>
  </si>
  <si>
    <t>185 85-1111</t>
  </si>
  <si>
    <t>cena/jedn /Kč/</t>
  </si>
  <si>
    <t>OSTATNÍ MATERIÁL</t>
  </si>
  <si>
    <t>m3</t>
  </si>
  <si>
    <t>m</t>
  </si>
  <si>
    <t>Ostatní materiál celkem</t>
  </si>
  <si>
    <t>Výsadbový materiál celkem</t>
  </si>
  <si>
    <t>Specifikace celkem</t>
  </si>
  <si>
    <t>Práce celkem</t>
  </si>
  <si>
    <t>184 10-2111</t>
  </si>
  <si>
    <t>kg</t>
  </si>
  <si>
    <t>Kůl frézovaný se špicí 8/250 3ks/strom</t>
  </si>
  <si>
    <t>Příčka 8/50 3/ks/strom</t>
  </si>
  <si>
    <t>Úvazek bavlněný š. 3cm, 3 bm/strom</t>
  </si>
  <si>
    <t xml:space="preserve">PĚSTEBNÍ ZÁSAHY CELKEM </t>
  </si>
  <si>
    <t>VÝSADBA STROMŮ  ALEJOVÝCH CELKEM</t>
  </si>
  <si>
    <t>184 90-1112</t>
  </si>
  <si>
    <t>Specifikace materiálu /dodávka/  - v ceně jsou zahrnuty náklady na pořízení, dopravu, příp. meziskladování</t>
  </si>
  <si>
    <t>Úvazek bavlněný š. 3cm, /m/ 0,5 m/ strom</t>
  </si>
  <si>
    <t>Alejové stromy</t>
  </si>
  <si>
    <t>r</t>
  </si>
  <si>
    <t>bez DPH</t>
  </si>
  <si>
    <t>Celkem</t>
  </si>
  <si>
    <r>
      <t xml:space="preserve">Ukotvení dřeviny </t>
    </r>
    <r>
      <rPr>
        <sz val="7"/>
        <rFont val="Arial Narrow"/>
        <family val="2"/>
      </rPr>
      <t xml:space="preserve">třemi a více kůly, s ochranou proti poškození kmene, 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při prům.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kůlů</t>
    </r>
    <r>
      <rPr>
        <b/>
        <sz val="7"/>
        <rFont val="Arial Narrow"/>
        <family val="2"/>
      </rPr>
      <t xml:space="preserve"> do 100mm </t>
    </r>
    <r>
      <rPr>
        <sz val="7"/>
        <rFont val="Arial Narrow"/>
        <family val="2"/>
      </rPr>
      <t>při délce kůlů</t>
    </r>
    <r>
      <rPr>
        <b/>
        <sz val="7"/>
        <rFont val="Arial Narrow"/>
        <family val="2"/>
      </rPr>
      <t xml:space="preserve"> přes 2 do 3m</t>
    </r>
  </si>
  <si>
    <r>
      <t>m</t>
    </r>
    <r>
      <rPr>
        <vertAlign val="superscript"/>
        <sz val="7"/>
        <rFont val="Arial Narrow"/>
        <family val="2"/>
      </rPr>
      <t>2</t>
    </r>
  </si>
  <si>
    <r>
      <t>m</t>
    </r>
    <r>
      <rPr>
        <vertAlign val="superscript"/>
        <sz val="7"/>
        <rFont val="Arial Narrow"/>
        <family val="2"/>
      </rPr>
      <t>3</t>
    </r>
  </si>
  <si>
    <r>
      <t xml:space="preserve">Osazení kůlu </t>
    </r>
    <r>
      <rPr>
        <sz val="7"/>
        <rFont val="Arial Narrow"/>
        <family val="2"/>
      </rPr>
      <t>k dřevině s uvázáním, délky kůlu od 2 do 3m</t>
    </r>
  </si>
  <si>
    <t>184 92-1096</t>
  </si>
  <si>
    <r>
      <t xml:space="preserve">Mulčování vysazených rostlin </t>
    </r>
    <r>
      <rPr>
        <sz val="7"/>
        <rFont val="Arial Narrow"/>
        <family val="2"/>
      </rPr>
      <t xml:space="preserve">s případným naložením odpadu na dopr. prostředek, s odvozem na vzdál. do 20km a se složením, </t>
    </r>
    <r>
      <rPr>
        <b/>
        <sz val="7"/>
        <rFont val="Arial Narrow"/>
        <family val="2"/>
      </rPr>
      <t xml:space="preserve">při tl. </t>
    </r>
    <r>
      <rPr>
        <sz val="7"/>
        <rFont val="Arial Narrow"/>
        <family val="2"/>
      </rPr>
      <t>mulče od 100</t>
    </r>
    <r>
      <rPr>
        <b/>
        <sz val="7"/>
        <rFont val="Arial Narrow"/>
        <family val="2"/>
      </rPr>
      <t xml:space="preserve"> do 150mm,</t>
    </r>
    <r>
      <rPr>
        <i/>
        <sz val="7"/>
        <rFont val="Arial Narrow"/>
        <family val="2"/>
      </rPr>
      <t xml:space="preserve"> v rov. nebo na svahu do 1:5 </t>
    </r>
  </si>
  <si>
    <t>Půdní kondicioner Terracottem /0,2 kg/jamka/</t>
  </si>
  <si>
    <r>
      <t xml:space="preserve">Výsadba dřevin s balem </t>
    </r>
    <r>
      <rPr>
        <sz val="7"/>
        <rFont val="Arial Narrow"/>
        <family val="2"/>
      </rPr>
      <t xml:space="preserve">do předem vyhloubené jamky se zalitím </t>
    </r>
    <r>
      <rPr>
        <i/>
        <sz val="7"/>
        <rFont val="Arial Narrow"/>
        <family val="2"/>
      </rPr>
      <t>v rovině nebo na svahu do 1:5</t>
    </r>
    <r>
      <rPr>
        <sz val="7"/>
        <rFont val="Arial Narrow"/>
        <family val="2"/>
      </rPr>
      <t xml:space="preserve"> </t>
    </r>
    <r>
      <rPr>
        <b/>
        <sz val="7"/>
        <rFont val="Arial Narrow"/>
        <family val="2"/>
      </rPr>
      <t>při prům. balu přes 100 do 200mm</t>
    </r>
  </si>
  <si>
    <t>Vedlejší náklady 3%</t>
  </si>
  <si>
    <t xml:space="preserve">CENA CELKEM  </t>
  </si>
  <si>
    <t>Výsadba stromů alejových</t>
  </si>
  <si>
    <r>
      <t>Hloubení jamek</t>
    </r>
    <r>
      <rPr>
        <sz val="7"/>
        <rFont val="Arial Narrow"/>
        <family val="2"/>
      </rPr>
      <t xml:space="preserve"> pro vysazování rostlin v hornině 1 až 4</t>
    </r>
    <r>
      <rPr>
        <b/>
        <sz val="7"/>
        <rFont val="Arial Narrow"/>
        <family val="2"/>
      </rPr>
      <t xml:space="preserve"> se 100% výměnou půdy</t>
    </r>
    <r>
      <rPr>
        <sz val="7"/>
        <rFont val="Arial Narrow"/>
        <family val="2"/>
      </rPr>
      <t xml:space="preserve">, s případným naložením přebytečných výkopků na dopr. prostředek, s odvozem na vzdál. do 20km a se složením, </t>
    </r>
    <r>
      <rPr>
        <i/>
        <sz val="7"/>
        <rFont val="Arial Narrow"/>
        <family val="2"/>
      </rPr>
      <t xml:space="preserve">v rov. nebo svahu do 1:5 </t>
    </r>
    <r>
      <rPr>
        <b/>
        <sz val="7"/>
        <rFont val="Arial Narrow"/>
        <family val="2"/>
      </rPr>
      <t>objemu přes 0,125 do 0,4m</t>
    </r>
    <r>
      <rPr>
        <b/>
        <vertAlign val="superscript"/>
        <sz val="7"/>
        <rFont val="Arial Narrow"/>
        <family val="2"/>
      </rPr>
      <t>3</t>
    </r>
  </si>
  <si>
    <t>183 10-1315</t>
  </si>
  <si>
    <t>184 10-2115</t>
  </si>
  <si>
    <r>
      <t xml:space="preserve">Výsadba dřevin s balem </t>
    </r>
    <r>
      <rPr>
        <sz val="7"/>
        <rFont val="Arial Narrow"/>
        <family val="2"/>
      </rPr>
      <t xml:space="preserve">do předem vyhloubené jamky se zalitím </t>
    </r>
    <r>
      <rPr>
        <i/>
        <sz val="7"/>
        <rFont val="Arial Narrow"/>
        <family val="2"/>
      </rPr>
      <t>v rovině nebo na svahu do 1:5</t>
    </r>
    <r>
      <rPr>
        <sz val="7"/>
        <rFont val="Arial Narrow"/>
        <family val="2"/>
      </rPr>
      <t xml:space="preserve"> </t>
    </r>
    <r>
      <rPr>
        <b/>
        <sz val="7"/>
        <rFont val="Arial Narrow"/>
        <family val="2"/>
      </rPr>
      <t>při prům. balu přes 500 do 600mm</t>
    </r>
  </si>
  <si>
    <t>Acer platanoides - javor mléč</t>
  </si>
  <si>
    <t>Carpinus betulus - habr obecný</t>
  </si>
  <si>
    <t>Quercus robur - dub letní</t>
  </si>
  <si>
    <t>Tilia cordata  - lípa malolistá</t>
  </si>
  <si>
    <t>Pinus nigra - borovice černá</t>
  </si>
  <si>
    <t>Buddleja davidii Black Knight - komule Davidova</t>
  </si>
  <si>
    <t>Cornus alba Spaetii - svída bílá</t>
  </si>
  <si>
    <t>Cornus mas - dřín obecný</t>
  </si>
  <si>
    <t>Deutzia x rosea Carminea - trojpuk růžový</t>
  </si>
  <si>
    <t xml:space="preserve">Philadelphus coronarius Aureus - pustoryl věncový </t>
  </si>
  <si>
    <t xml:space="preserve">Weigela florida - vajgélie květnatá </t>
  </si>
  <si>
    <t xml:space="preserve">Spiraea cinerea Grefsheim - tavolník popelavý </t>
  </si>
  <si>
    <t>Půdní kondicioner /0,5 kg/jamka/</t>
  </si>
  <si>
    <t>Štěpka nebo mulčovací kůra</t>
  </si>
  <si>
    <t>Kůl frézovaný se špicí 7/150</t>
  </si>
  <si>
    <r>
      <t>Hloubení jamek</t>
    </r>
    <r>
      <rPr>
        <sz val="7"/>
        <rFont val="Arial Narrow"/>
        <family val="2"/>
      </rPr>
      <t xml:space="preserve"> pro vysazování rostlin v hornině 1 až 4</t>
    </r>
    <r>
      <rPr>
        <b/>
        <sz val="7"/>
        <rFont val="Arial Narrow"/>
        <family val="2"/>
      </rPr>
      <t xml:space="preserve"> se 100% výměnou půdy</t>
    </r>
    <r>
      <rPr>
        <sz val="7"/>
        <rFont val="Arial Narrow"/>
        <family val="2"/>
      </rPr>
      <t xml:space="preserve">, s případným naložením přebytečných výkopků na dopr. prostředek, s odvozem na vzdál. do 20km a se složením, </t>
    </r>
    <r>
      <rPr>
        <i/>
        <sz val="7"/>
        <rFont val="Arial Narrow"/>
        <family val="2"/>
      </rPr>
      <t xml:space="preserve">v rov. nebo svahu do 1:5 </t>
    </r>
    <r>
      <rPr>
        <b/>
        <sz val="7"/>
        <rFont val="Arial Narrow"/>
        <family val="2"/>
      </rPr>
      <t>objemu přes 0,05 do 0,125m</t>
    </r>
    <r>
      <rPr>
        <b/>
        <vertAlign val="superscript"/>
        <sz val="7"/>
        <rFont val="Arial Narrow"/>
        <family val="2"/>
      </rPr>
      <t>3</t>
    </r>
  </si>
  <si>
    <t>183 10-1314</t>
  </si>
  <si>
    <r>
      <t xml:space="preserve">Výsadba dřevin s balem </t>
    </r>
    <r>
      <rPr>
        <sz val="7"/>
        <rFont val="Arial Narrow"/>
        <family val="2"/>
      </rPr>
      <t xml:space="preserve">do předem vyhloubené jamky se zalitím </t>
    </r>
    <r>
      <rPr>
        <i/>
        <sz val="7"/>
        <rFont val="Arial Narrow"/>
        <family val="2"/>
      </rPr>
      <t>v rovině nebo na svahu do 1:5</t>
    </r>
    <r>
      <rPr>
        <sz val="7"/>
        <rFont val="Arial Narrow"/>
        <family val="2"/>
      </rPr>
      <t xml:space="preserve"> </t>
    </r>
    <r>
      <rPr>
        <b/>
        <sz val="7"/>
        <rFont val="Arial Narrow"/>
        <family val="2"/>
      </rPr>
      <t>při prům. balu přes 300 do 400mm</t>
    </r>
  </si>
  <si>
    <t>LISTNATÉ STROMY vk  bal, výška nasazení koruny 2,3 m a více, obv. km. 14-16 cm</t>
  </si>
  <si>
    <t>VÝSADBA STROMŮ JEHLIČNATÝCH CELKEM</t>
  </si>
  <si>
    <t>Půdní substrát pro výměnu půdy v jamce - 70l/jamka</t>
  </si>
  <si>
    <t>Výsadba stromů jehličnatých, bal nebo kont., 100-125</t>
  </si>
  <si>
    <t>Půdní substrát pro výměnu půdy v jamce - 210l/jamka</t>
  </si>
  <si>
    <t>Výsadba keřů jednotlivě, kont. 60-80</t>
  </si>
  <si>
    <t>184 10-2112</t>
  </si>
  <si>
    <t>184 10-2113</t>
  </si>
  <si>
    <r>
      <t xml:space="preserve">Výsadba dřevin s balem </t>
    </r>
    <r>
      <rPr>
        <sz val="7"/>
        <rFont val="Arial Narrow"/>
        <family val="2"/>
      </rPr>
      <t xml:space="preserve">do předem vyhloubené jamky se zalitím </t>
    </r>
    <r>
      <rPr>
        <i/>
        <sz val="7"/>
        <rFont val="Arial Narrow"/>
        <family val="2"/>
      </rPr>
      <t>v rovině nebo na svahu do 1:5</t>
    </r>
    <r>
      <rPr>
        <sz val="7"/>
        <rFont val="Arial Narrow"/>
        <family val="2"/>
      </rPr>
      <t xml:space="preserve"> </t>
    </r>
    <r>
      <rPr>
        <b/>
        <sz val="7"/>
        <rFont val="Arial Narrow"/>
        <family val="2"/>
      </rPr>
      <t>při prům. balu přes 200 do 300mm</t>
    </r>
  </si>
  <si>
    <r>
      <t xml:space="preserve">Dovoz vody </t>
    </r>
    <r>
      <rPr>
        <sz val="7"/>
        <rFont val="Arial Narrow"/>
        <family val="2"/>
      </rPr>
      <t xml:space="preserve">pro zálivku rostlin na vzdálenost </t>
    </r>
    <r>
      <rPr>
        <b/>
        <sz val="7"/>
        <rFont val="Arial Narrow"/>
        <family val="2"/>
      </rPr>
      <t xml:space="preserve">do 6000m </t>
    </r>
    <r>
      <rPr>
        <sz val="7"/>
        <rFont val="Arial Narrow"/>
        <family val="2"/>
      </rPr>
      <t>100 l/ks</t>
    </r>
  </si>
  <si>
    <r>
      <t xml:space="preserve">Dovoz vody </t>
    </r>
    <r>
      <rPr>
        <sz val="7"/>
        <rFont val="Arial Narrow"/>
        <family val="2"/>
      </rPr>
      <t xml:space="preserve">pro zálivku rostlin na vzdálenost </t>
    </r>
    <r>
      <rPr>
        <b/>
        <sz val="7"/>
        <rFont val="Arial Narrow"/>
        <family val="2"/>
      </rPr>
      <t xml:space="preserve">do 6000m </t>
    </r>
    <r>
      <rPr>
        <sz val="7"/>
        <rFont val="Arial Narrow"/>
        <family val="2"/>
      </rPr>
      <t>75 l/ks</t>
    </r>
  </si>
  <si>
    <t>Půdní kondicioner Terracottem /0,1 kg/jamka/</t>
  </si>
  <si>
    <t>Půdní substrát pro výměnu půdy v jamce - 30l/jamka</t>
  </si>
  <si>
    <r>
      <t xml:space="preserve">Dovoz vody </t>
    </r>
    <r>
      <rPr>
        <sz val="7"/>
        <rFont val="Arial Narrow"/>
        <family val="2"/>
      </rPr>
      <t xml:space="preserve">pro zálivku rostlin na vzdálenost </t>
    </r>
    <r>
      <rPr>
        <b/>
        <sz val="7"/>
        <rFont val="Arial Narrow"/>
        <family val="2"/>
      </rPr>
      <t>do 6000m 50</t>
    </r>
    <r>
      <rPr>
        <sz val="7"/>
        <rFont val="Arial Narrow"/>
        <family val="2"/>
      </rPr>
      <t>l/ks</t>
    </r>
  </si>
  <si>
    <t>VÝSADBA KEŘŮ JEDNOTLIVĚ CELKEM</t>
  </si>
  <si>
    <r>
      <t>Hloubení jamek</t>
    </r>
    <r>
      <rPr>
        <sz val="7"/>
        <rFont val="Arial Narrow"/>
        <family val="2"/>
      </rPr>
      <t xml:space="preserve"> pro vysazování rostlin v hornině 1 až 4</t>
    </r>
    <r>
      <rPr>
        <b/>
        <sz val="7"/>
        <rFont val="Arial Narrow"/>
        <family val="2"/>
      </rPr>
      <t xml:space="preserve"> se 100% výměnou půdy</t>
    </r>
    <r>
      <rPr>
        <sz val="7"/>
        <rFont val="Arial Narrow"/>
        <family val="2"/>
      </rPr>
      <t xml:space="preserve">, s případným naložením přebytečných výkopků na dopr. prostředek, s odvozem na vzdál. do 20km a se složením, </t>
    </r>
    <r>
      <rPr>
        <i/>
        <sz val="7"/>
        <rFont val="Arial Narrow"/>
        <family val="2"/>
      </rPr>
      <t xml:space="preserve">v rov. nebo svahu do 1:5 </t>
    </r>
    <r>
      <rPr>
        <b/>
        <sz val="7"/>
        <rFont val="Arial Narrow"/>
        <family val="2"/>
      </rPr>
      <t>objemu přes 0,02 do 0,05m</t>
    </r>
    <r>
      <rPr>
        <b/>
        <vertAlign val="superscript"/>
        <sz val="7"/>
        <rFont val="Arial Narrow"/>
        <family val="2"/>
      </rPr>
      <t>3</t>
    </r>
  </si>
  <si>
    <t>183 10-1313</t>
  </si>
  <si>
    <t>Výsadba keřů skupiny, kont. 30-40, 20-30</t>
  </si>
  <si>
    <t>Výsadba keřů živé ploty, kont. 40-60</t>
  </si>
  <si>
    <t>Půdní kondicioner Terracottem /0,05 kg/jamka/</t>
  </si>
  <si>
    <t>183 10-1212</t>
  </si>
  <si>
    <t>Půdní substrát pro výměnu půdy v jamce - 5l/jamka</t>
  </si>
  <si>
    <r>
      <t>Hloubení jamek</t>
    </r>
    <r>
      <rPr>
        <sz val="7"/>
        <rFont val="Arial Narrow"/>
        <family val="2"/>
      </rPr>
      <t xml:space="preserve"> pro vysazování rostlin v hornině 1 až 4</t>
    </r>
    <r>
      <rPr>
        <b/>
        <sz val="7"/>
        <rFont val="Arial Narrow"/>
        <family val="2"/>
      </rPr>
      <t xml:space="preserve"> se 50% výměnou půdy</t>
    </r>
    <r>
      <rPr>
        <sz val="7"/>
        <rFont val="Arial Narrow"/>
        <family val="2"/>
      </rPr>
      <t xml:space="preserve">, s případným naložením přebytečných výkopků na dopr. prostředek, s odvozem na vzdál. do 20km a se složením, </t>
    </r>
    <r>
      <rPr>
        <i/>
        <sz val="7"/>
        <rFont val="Arial Narrow"/>
        <family val="2"/>
      </rPr>
      <t xml:space="preserve">v rov. nebo svahu do 1:5 </t>
    </r>
    <r>
      <rPr>
        <b/>
        <sz val="7"/>
        <rFont val="Arial Narrow"/>
        <family val="2"/>
      </rPr>
      <t>objemu přes 0,01 do 0,02m</t>
    </r>
    <r>
      <rPr>
        <b/>
        <vertAlign val="superscript"/>
        <sz val="7"/>
        <rFont val="Arial Narrow"/>
        <family val="2"/>
      </rPr>
      <t>3</t>
    </r>
  </si>
  <si>
    <r>
      <t xml:space="preserve">Dovoz vody </t>
    </r>
    <r>
      <rPr>
        <sz val="7"/>
        <rFont val="Arial Narrow"/>
        <family val="2"/>
      </rPr>
      <t xml:space="preserve">pro zálivku rostlin na vzdálenost </t>
    </r>
    <r>
      <rPr>
        <b/>
        <sz val="7"/>
        <rFont val="Arial Narrow"/>
        <family val="2"/>
      </rPr>
      <t>do 6000m 20</t>
    </r>
    <r>
      <rPr>
        <sz val="7"/>
        <rFont val="Arial Narrow"/>
        <family val="2"/>
      </rPr>
      <t>l/ks</t>
    </r>
  </si>
  <si>
    <r>
      <t xml:space="preserve">Dovoz vody </t>
    </r>
    <r>
      <rPr>
        <sz val="7"/>
        <rFont val="Arial Narrow"/>
        <family val="2"/>
      </rPr>
      <t xml:space="preserve">pro zálivku rostlin na vzdálenost </t>
    </r>
    <r>
      <rPr>
        <b/>
        <sz val="7"/>
        <rFont val="Arial Narrow"/>
        <family val="2"/>
      </rPr>
      <t>do 6000m 10</t>
    </r>
    <r>
      <rPr>
        <sz val="7"/>
        <rFont val="Arial Narrow"/>
        <family val="2"/>
      </rPr>
      <t>l/ks</t>
    </r>
  </si>
  <si>
    <t>Spiraea bumalda Goldflame - tavolník nízký /30-40/</t>
  </si>
  <si>
    <t>Spiraea japonica Gold Princess - tavolník japonský /20-30/</t>
  </si>
  <si>
    <t>VÝSADBA KEŘŮ ŽIVÉ PLOTY CELKEM</t>
  </si>
  <si>
    <t>VÝSADBA KEŘŮ SKUPINY CELKEM</t>
  </si>
  <si>
    <t>Průklest keřů, včetně odvozu a likvidace dřevní hmoty p.č: 12, 17, 18, 21, 27, 28, 29, 31, 33, 34, 35, 36, 41</t>
  </si>
  <si>
    <t>Zdravotní řez keřů, včetně odvozu a likvidace dřevní hmoty</t>
  </si>
  <si>
    <t>1, 46</t>
  </si>
  <si>
    <t>Redukce větví zasahujících nad chodník /s rezervou do budoucna/.</t>
  </si>
  <si>
    <t>Zmlazení obou keřů.</t>
  </si>
  <si>
    <t>Redukce v drobných větvích po obvodu, zakrácení cca 1-1,5m.</t>
  </si>
  <si>
    <t>Redukce v drobných větvích po obvodu, zakrácení cca 0,5-1m.</t>
  </si>
  <si>
    <t>Odřezat, ošetřit chem. proti obrůstání.</t>
  </si>
  <si>
    <t>Mírný zdravotní řez, úprava koruny na styku s budovou.</t>
  </si>
  <si>
    <t>Mírný zdravotní řez.</t>
  </si>
  <si>
    <t>ZŘ2, odstranění vlků, Redukce koruny po obvodu v drobných větvích cca o 2-3m, aby se koruna odlehčila. Úprava větví na styku s budovou. Strom pravidelně kontrolovat, zda se nehorší jeho stabilita.</t>
  </si>
  <si>
    <t>ZŘ1 - odstranit pouze suché spodní větve.</t>
  </si>
  <si>
    <t>ZŘ2, úprava větví na styku s pajasanem a javorem.</t>
  </si>
  <si>
    <t>ZŘ3.</t>
  </si>
  <si>
    <t>ZŘ1, odlehčení koruny po obvodu zakrácením drobných větví.</t>
  </si>
  <si>
    <t>m2</t>
  </si>
  <si>
    <t>Kácení stromu o průměru řezné plochy 100-200mm, s rozřezáním, včetně odklizení a likvidace ořezané hmoty</t>
  </si>
  <si>
    <t>Kácení stromu o průměru řezné plochy 300-400mm, s rozřezáním, včetně odklizení a likvidace ořezané hmoty</t>
  </si>
  <si>
    <t>Odstranění náletových keřů, včetně odklizení a likvidace ořezané hmoty, s chemickým ošetřením proti výmladnosti</t>
  </si>
  <si>
    <t>Odstranění pařezů po všech kácených stromech frézováním, se zásypem jam ornicí a znutněním</t>
  </si>
  <si>
    <t>Kácení stromu o průměru řezné plochy 200-300mm, s rozřezáním, včetně odklizení a likvidace ořezané hmoty</t>
  </si>
  <si>
    <t>Jehličnaté stromy</t>
  </si>
  <si>
    <t>Keře jednotlivě</t>
  </si>
  <si>
    <t>NÁSLEDNÁ DVOULETÁ PÉČE</t>
  </si>
  <si>
    <t>CELKEM ZALOŽENÍ ZELENĚ + ÚDRŽBA</t>
  </si>
  <si>
    <t>Založení trávníku parkového výsevem</t>
  </si>
  <si>
    <t>Práce /montáž/  + specifikace</t>
  </si>
  <si>
    <r>
      <t xml:space="preserve">Chemické odplevelní plochy </t>
    </r>
    <r>
      <rPr>
        <sz val="7"/>
        <rFont val="Arial Narrow"/>
        <family val="2"/>
      </rPr>
      <t>včetně specifikace herbicidu</t>
    </r>
  </si>
  <si>
    <t>ZALOŽENÍ TRÁVNÍKU PARKOVÉHO VÝSEVEM</t>
  </si>
  <si>
    <t>KÁCENÍ</t>
  </si>
  <si>
    <t>PĚSTEBNÍ OPATŘENÍ</t>
  </si>
  <si>
    <t>NOVÉ VÝSADBY A ZALOŽENÍ TRÁVNÍKU</t>
  </si>
  <si>
    <t xml:space="preserve">Kácení </t>
  </si>
  <si>
    <t>Odstranit celý nejužší kmen - dutiny, opadá kůra, suché větve. Ostatní kmeny ponechat. ZŘ1 a mírný průklest v zahušťujících větvích, odstranit křížící se.</t>
  </si>
  <si>
    <t>Pěstební zásahy ve stávající vegetaci</t>
  </si>
  <si>
    <t>Amelanchier lamarckii - muchovník kanadský</t>
  </si>
  <si>
    <t>Potentilla fruticosa Klondike - mochna dřevitá</t>
  </si>
  <si>
    <t xml:space="preserve">Hrabání půdy 2x </t>
  </si>
  <si>
    <t>181 11-1131</t>
  </si>
  <si>
    <r>
      <rPr>
        <b/>
        <sz val="7"/>
        <rFont val="Arial Narrow"/>
        <family val="2"/>
      </rPr>
      <t xml:space="preserve">Plošná úprava terénu </t>
    </r>
    <r>
      <rPr>
        <sz val="7"/>
        <rFont val="Arial Narrow"/>
        <family val="2"/>
      </rPr>
      <t xml:space="preserve">v zemině tř. 1 až 4 s urovnáním povrchu bez doplnění ornice souvislé plochy do 500m2 při nerovnostech terénu přes </t>
    </r>
    <r>
      <rPr>
        <b/>
        <sz val="7"/>
        <rFont val="Arial Narrow"/>
        <family val="2"/>
      </rPr>
      <t>+/-150 do +/-200mm</t>
    </r>
    <r>
      <rPr>
        <sz val="7"/>
        <rFont val="Arial Narrow"/>
        <family val="2"/>
      </rPr>
      <t xml:space="preserve"> </t>
    </r>
    <r>
      <rPr>
        <i/>
        <sz val="7"/>
        <rFont val="Arial Narrow"/>
        <family val="2"/>
      </rPr>
      <t xml:space="preserve">v rov. nebo na svahu do 1:5 </t>
    </r>
  </si>
  <si>
    <r>
      <t xml:space="preserve">Přihnojení </t>
    </r>
    <r>
      <rPr>
        <sz val="7"/>
        <rFont val="Arial Narrow"/>
        <family val="2"/>
      </rPr>
      <t xml:space="preserve">plným kombinovaných hnojivem v mn. 50g/m2 včetně specifikace hnojiva </t>
    </r>
    <r>
      <rPr>
        <i/>
        <sz val="7"/>
        <rFont val="Arial Narrow"/>
        <family val="2"/>
      </rPr>
      <t xml:space="preserve">v rov. nebo na svahu do 1:5 </t>
    </r>
  </si>
  <si>
    <t>Údržba v 1. a 2. roce po založení</t>
  </si>
  <si>
    <t>CELKEM ÚDRŽBA V 1.a 2. ROCE PO ZALOŽENÍ</t>
  </si>
  <si>
    <r>
      <t>Zalití rostlin vč. dovozu vody - 8</t>
    </r>
    <r>
      <rPr>
        <sz val="7"/>
        <color indexed="8"/>
        <rFont val="Arial Narrow"/>
        <family val="2"/>
      </rPr>
      <t xml:space="preserve"> zálivek, 75l/strom</t>
    </r>
  </si>
  <si>
    <r>
      <t xml:space="preserve">Udržovací a zdravotní řez </t>
    </r>
    <r>
      <rPr>
        <sz val="7"/>
        <color indexed="8"/>
        <rFont val="Arial Narrow"/>
        <family val="2"/>
      </rPr>
      <t xml:space="preserve">stromů včetně odvozu a likvidace ořezané hmoty, kontorla úvazků </t>
    </r>
    <r>
      <rPr>
        <b/>
        <sz val="7"/>
        <color indexed="8"/>
        <rFont val="Arial Narrow"/>
        <family val="2"/>
      </rPr>
      <t>2x</t>
    </r>
  </si>
  <si>
    <r>
      <t>Zalití rostlin vč. dovozu vody -</t>
    </r>
    <r>
      <rPr>
        <sz val="7"/>
        <color indexed="8"/>
        <rFont val="Arial Narrow"/>
        <family val="2"/>
      </rPr>
      <t xml:space="preserve"> </t>
    </r>
    <r>
      <rPr>
        <b/>
        <sz val="7"/>
        <color indexed="8"/>
        <rFont val="Arial Narrow"/>
        <family val="2"/>
      </rPr>
      <t xml:space="preserve">8 </t>
    </r>
    <r>
      <rPr>
        <sz val="7"/>
        <color indexed="8"/>
        <rFont val="Arial Narrow"/>
        <family val="2"/>
      </rPr>
      <t>zálivek, 100l/strom</t>
    </r>
  </si>
  <si>
    <r>
      <t xml:space="preserve">Odplevelení mulčované plochy </t>
    </r>
    <r>
      <rPr>
        <sz val="7"/>
        <color indexed="8"/>
        <rFont val="Arial Narrow"/>
        <family val="2"/>
      </rPr>
      <t xml:space="preserve">včetně odvozu a likvidace plevele </t>
    </r>
    <r>
      <rPr>
        <b/>
        <sz val="7"/>
        <color indexed="8"/>
        <rFont val="Arial Narrow"/>
        <family val="2"/>
      </rPr>
      <t>4x</t>
    </r>
  </si>
  <si>
    <r>
      <t xml:space="preserve">Zalití rostlin vč. dovozu vody - 8 </t>
    </r>
    <r>
      <rPr>
        <sz val="7"/>
        <color indexed="8"/>
        <rFont val="Arial Narrow"/>
        <family val="2"/>
      </rPr>
      <t>zálivek, 20l/keř</t>
    </r>
  </si>
  <si>
    <t>Keře skupiny a živé ploty - 81m2</t>
  </si>
  <si>
    <r>
      <t xml:space="preserve">Zalití rostlin vč. dovozu vody - 8 </t>
    </r>
    <r>
      <rPr>
        <sz val="7"/>
        <color indexed="8"/>
        <rFont val="Arial Narrow"/>
        <family val="2"/>
      </rPr>
      <t>zálivek, 50l/m2</t>
    </r>
  </si>
  <si>
    <t>DPH 21%</t>
  </si>
  <si>
    <t xml:space="preserve">KÁCENÍ CELKEM </t>
  </si>
  <si>
    <t>p.č. dřeviny</t>
  </si>
  <si>
    <r>
      <t xml:space="preserve">Zdravotní řez </t>
    </r>
    <r>
      <rPr>
        <sz val="7"/>
        <color indexed="8"/>
        <rFont val="Arial Narrow"/>
        <family val="2"/>
      </rPr>
      <t xml:space="preserve">stromů včetně odvozu a likvidace ořezané hmoty, kontorla úvazků </t>
    </r>
    <r>
      <rPr>
        <b/>
        <sz val="7"/>
        <color indexed="8"/>
        <rFont val="Arial Narrow"/>
        <family val="2"/>
      </rPr>
      <t>2x</t>
    </r>
  </si>
  <si>
    <r>
      <t xml:space="preserve">Založení trávníku parkového </t>
    </r>
    <r>
      <rPr>
        <sz val="7"/>
        <rFont val="Arial Narrow"/>
        <family val="2"/>
      </rPr>
      <t xml:space="preserve">výsevem plochy do 1000m2 </t>
    </r>
    <r>
      <rPr>
        <i/>
        <sz val="7"/>
        <rFont val="Arial Narrow"/>
        <family val="2"/>
      </rPr>
      <t>v rov. nebo na svahu do 1:5 vč. spec. travního semínka</t>
    </r>
  </si>
  <si>
    <t>KOLÍN ŠACHOVNICE 2 - úprava prostoru sídliště mezi ul. Na Magistrále a Masarykova</t>
  </si>
  <si>
    <t>VÝKAZ VÝMĚR - REGENERACE ZELENĚ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</si>
</sst>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"/>
    <numFmt numFmtId="171" formatCode="#,##0.000"/>
    <numFmt numFmtId="172" formatCode="0.0"/>
  </numFmts>
  <fonts count="80">
    <font>
      <sz val="10"/>
      <name val="Arial"/>
      <family val="0"/>
    </font>
    <font>
      <sz val="10"/>
      <name val="Arial CE"/>
      <family val="0"/>
    </font>
    <font>
      <b/>
      <sz val="9"/>
      <name val="Arial Narrow"/>
      <family val="2"/>
    </font>
    <font>
      <b/>
      <sz val="7"/>
      <name val="Arial Narrow"/>
      <family val="2"/>
    </font>
    <font>
      <sz val="9"/>
      <name val="Arial Narrow"/>
      <family val="2"/>
    </font>
    <font>
      <sz val="7"/>
      <color indexed="8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7"/>
      <color indexed="57"/>
      <name val="Arial Narrow"/>
      <family val="2"/>
    </font>
    <font>
      <sz val="10"/>
      <color indexed="57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b/>
      <vertAlign val="superscript"/>
      <sz val="7"/>
      <name val="Arial Narrow"/>
      <family val="2"/>
    </font>
    <font>
      <vertAlign val="superscript"/>
      <sz val="7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i/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57"/>
      <name val="Arial Narrow"/>
      <family val="2"/>
    </font>
    <font>
      <sz val="8"/>
      <color indexed="57"/>
      <name val="Arial Narrow"/>
      <family val="2"/>
    </font>
    <font>
      <i/>
      <sz val="8"/>
      <name val="Arial Narrow"/>
      <family val="2"/>
    </font>
    <font>
      <sz val="9"/>
      <name val="Arial CE"/>
      <family val="0"/>
    </font>
    <font>
      <sz val="12"/>
      <name val="Arial Narrow"/>
      <family val="2"/>
    </font>
    <font>
      <b/>
      <sz val="7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53"/>
      <name val="Arial Narrow"/>
      <family val="2"/>
    </font>
    <font>
      <i/>
      <sz val="7"/>
      <color indexed="60"/>
      <name val="Arial Narrow"/>
      <family val="2"/>
    </font>
    <font>
      <sz val="7"/>
      <color indexed="60"/>
      <name val="Arial Narrow"/>
      <family val="2"/>
    </font>
    <font>
      <b/>
      <sz val="8"/>
      <color indexed="60"/>
      <name val="Arial Narrow"/>
      <family val="2"/>
    </font>
    <font>
      <sz val="8"/>
      <color indexed="60"/>
      <name val="Arial Narrow"/>
      <family val="2"/>
    </font>
    <font>
      <b/>
      <sz val="10"/>
      <color indexed="60"/>
      <name val="Arial Narrow"/>
      <family val="2"/>
    </font>
    <font>
      <b/>
      <sz val="7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theme="9" tint="-0.24997000396251678"/>
      <name val="Arial Narrow"/>
      <family val="2"/>
    </font>
    <font>
      <i/>
      <sz val="7"/>
      <color rgb="FFC00000"/>
      <name val="Arial Narrow"/>
      <family val="2"/>
    </font>
    <font>
      <sz val="7"/>
      <color theme="5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sz val="8"/>
      <color theme="5" tint="-0.24997000396251678"/>
      <name val="Arial Narrow"/>
      <family val="2"/>
    </font>
    <font>
      <b/>
      <sz val="10"/>
      <color theme="5" tint="-0.24997000396251678"/>
      <name val="Arial Narrow"/>
      <family val="2"/>
    </font>
    <font>
      <b/>
      <sz val="7"/>
      <color theme="5" tint="-0.24997000396251678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 style="hair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50" applyFont="1" applyFill="1" applyBorder="1" applyAlignment="1">
      <alignment horizontal="left" vertical="center" indent="1"/>
      <protection/>
    </xf>
    <xf numFmtId="49" fontId="2" fillId="0" borderId="10" xfId="50" applyNumberFormat="1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/>
      <protection/>
    </xf>
    <xf numFmtId="4" fontId="2" fillId="0" borderId="10" xfId="50" applyNumberFormat="1" applyFont="1" applyFill="1" applyBorder="1" applyAlignment="1">
      <alignment horizontal="right"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11" xfId="50" applyFont="1" applyFill="1" applyBorder="1" applyAlignment="1">
      <alignment vertical="center"/>
      <protection/>
    </xf>
    <xf numFmtId="0" fontId="5" fillId="0" borderId="10" xfId="50" applyFont="1" applyFill="1" applyBorder="1" applyAlignment="1">
      <alignment horizontal="left" vertical="center" wrapText="1" indent="1"/>
      <protection/>
    </xf>
    <xf numFmtId="4" fontId="2" fillId="0" borderId="12" xfId="0" applyNumberFormat="1" applyFont="1" applyFill="1" applyBorder="1" applyAlignment="1">
      <alignment horizontal="right" vertical="center" wrapText="1"/>
    </xf>
    <xf numFmtId="0" fontId="6" fillId="0" borderId="10" xfId="50" applyFont="1" applyFill="1" applyBorder="1" applyAlignment="1">
      <alignment horizontal="left" vertical="center" wrapText="1" indent="1"/>
      <protection/>
    </xf>
    <xf numFmtId="0" fontId="6" fillId="0" borderId="10" xfId="50" applyFont="1" applyFill="1" applyBorder="1" applyAlignment="1">
      <alignment horizontal="left" vertical="center" indent="1"/>
      <protection/>
    </xf>
    <xf numFmtId="0" fontId="8" fillId="0" borderId="1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4" fontId="5" fillId="0" borderId="10" xfId="50" applyNumberFormat="1" applyFont="1" applyFill="1" applyBorder="1" applyAlignment="1">
      <alignment horizontal="right" vertical="center"/>
      <protection/>
    </xf>
    <xf numFmtId="0" fontId="5" fillId="0" borderId="0" xfId="50" applyFont="1" applyFill="1" applyAlignment="1">
      <alignment vertical="center"/>
      <protection/>
    </xf>
    <xf numFmtId="0" fontId="11" fillId="0" borderId="0" xfId="0" applyFont="1" applyAlignment="1">
      <alignment/>
    </xf>
    <xf numFmtId="0" fontId="13" fillId="0" borderId="0" xfId="50" applyFont="1" applyFill="1" applyAlignment="1">
      <alignment horizontal="left" vertical="center"/>
      <protection/>
    </xf>
    <xf numFmtId="0" fontId="14" fillId="0" borderId="0" xfId="50" applyFont="1" applyFill="1" applyAlignment="1">
      <alignment horizontal="left" vertical="center"/>
      <protection/>
    </xf>
    <xf numFmtId="2" fontId="11" fillId="0" borderId="0" xfId="50" applyNumberFormat="1" applyFont="1" applyFill="1" applyBorder="1" applyAlignment="1">
      <alignment horizontal="right" vertical="center" wrapText="1" indent="1"/>
      <protection/>
    </xf>
    <xf numFmtId="4" fontId="11" fillId="0" borderId="0" xfId="50" applyNumberFormat="1" applyFont="1" applyFill="1" applyBorder="1" applyAlignment="1">
      <alignment horizontal="right" vertical="center" wrapText="1" indent="1"/>
      <protection/>
    </xf>
    <xf numFmtId="0" fontId="6" fillId="0" borderId="0" xfId="50" applyFont="1" applyFill="1" applyAlignment="1">
      <alignment horizontal="center" vertical="center"/>
      <protection/>
    </xf>
    <xf numFmtId="0" fontId="11" fillId="0" borderId="0" xfId="50" applyFont="1" applyFill="1" applyAlignment="1">
      <alignment vertical="center"/>
      <protection/>
    </xf>
    <xf numFmtId="0" fontId="15" fillId="0" borderId="0" xfId="50" applyFont="1" applyFill="1" applyAlignment="1">
      <alignment horizontal="center" vertical="center"/>
      <protection/>
    </xf>
    <xf numFmtId="0" fontId="16" fillId="0" borderId="0" xfId="50" applyFont="1" applyFill="1" applyAlignment="1">
      <alignment horizontal="left" vertical="center" indent="1"/>
      <protection/>
    </xf>
    <xf numFmtId="49" fontId="15" fillId="0" borderId="0" xfId="50" applyNumberFormat="1" applyFont="1" applyFill="1" applyAlignment="1">
      <alignment horizontal="center" vertical="center"/>
      <protection/>
    </xf>
    <xf numFmtId="4" fontId="15" fillId="0" borderId="0" xfId="50" applyNumberFormat="1" applyFont="1" applyFill="1" applyAlignment="1">
      <alignment horizontal="right" vertical="center"/>
      <protection/>
    </xf>
    <xf numFmtId="0" fontId="16" fillId="0" borderId="0" xfId="50" applyFont="1" applyFill="1" applyAlignment="1">
      <alignment vertical="center"/>
      <protection/>
    </xf>
    <xf numFmtId="0" fontId="12" fillId="0" borderId="0" xfId="50" applyFont="1" applyFill="1" applyBorder="1" applyAlignment="1">
      <alignment horizontal="left" vertical="center"/>
      <protection/>
    </xf>
    <xf numFmtId="0" fontId="17" fillId="0" borderId="11" xfId="50" applyFont="1" applyFill="1" applyBorder="1" applyAlignment="1" applyProtection="1">
      <alignment horizontal="center" vertical="center" wrapText="1"/>
      <protection locked="0"/>
    </xf>
    <xf numFmtId="0" fontId="17" fillId="0" borderId="10" xfId="50" applyFont="1" applyFill="1" applyBorder="1" applyAlignment="1" applyProtection="1">
      <alignment horizontal="left" vertical="center" wrapText="1" indent="1"/>
      <protection locked="0"/>
    </xf>
    <xf numFmtId="49" fontId="17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0" applyFont="1" applyFill="1" applyBorder="1" applyAlignment="1">
      <alignment horizontal="center" vertical="center" wrapText="1"/>
      <protection/>
    </xf>
    <xf numFmtId="4" fontId="17" fillId="0" borderId="10" xfId="50" applyNumberFormat="1" applyFont="1" applyFill="1" applyBorder="1" applyAlignment="1">
      <alignment horizontal="right" vertical="center" wrapText="1"/>
      <protection/>
    </xf>
    <xf numFmtId="4" fontId="17" fillId="0" borderId="12" xfId="50" applyNumberFormat="1" applyFont="1" applyFill="1" applyBorder="1" applyAlignment="1">
      <alignment horizontal="right" vertical="center" wrapText="1"/>
      <protection/>
    </xf>
    <xf numFmtId="0" fontId="18" fillId="0" borderId="0" xfId="50" applyFont="1" applyFill="1" applyAlignment="1">
      <alignment vertical="center"/>
      <protection/>
    </xf>
    <xf numFmtId="0" fontId="6" fillId="0" borderId="11" xfId="50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left" vertical="center" wrapText="1" indent="1"/>
      <protection/>
    </xf>
    <xf numFmtId="49" fontId="6" fillId="0" borderId="10" xfId="50" applyNumberFormat="1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4" fontId="6" fillId="0" borderId="10" xfId="50" applyNumberFormat="1" applyFont="1" applyFill="1" applyBorder="1" applyAlignment="1">
      <alignment horizontal="right" vertical="center" wrapText="1"/>
      <protection/>
    </xf>
    <xf numFmtId="4" fontId="6" fillId="0" borderId="12" xfId="50" applyNumberFormat="1" applyFont="1" applyFill="1" applyBorder="1" applyAlignment="1">
      <alignment horizontal="right" vertical="center" wrapText="1"/>
      <protection/>
    </xf>
    <xf numFmtId="0" fontId="12" fillId="0" borderId="13" xfId="50" applyFont="1" applyFill="1" applyBorder="1" applyAlignment="1">
      <alignment horizontal="left" vertical="center"/>
      <protection/>
    </xf>
    <xf numFmtId="0" fontId="11" fillId="0" borderId="14" xfId="50" applyFont="1" applyFill="1" applyBorder="1" applyAlignment="1">
      <alignment vertical="center"/>
      <protection/>
    </xf>
    <xf numFmtId="49" fontId="11" fillId="0" borderId="14" xfId="50" applyNumberFormat="1" applyFont="1" applyFill="1" applyBorder="1" applyAlignment="1">
      <alignment horizontal="center" vertical="center"/>
      <protection/>
    </xf>
    <xf numFmtId="0" fontId="11" fillId="0" borderId="14" xfId="50" applyFont="1" applyFill="1" applyBorder="1" applyAlignment="1">
      <alignment horizontal="center" vertical="center"/>
      <protection/>
    </xf>
    <xf numFmtId="4" fontId="11" fillId="0" borderId="14" xfId="50" applyNumberFormat="1" applyFont="1" applyFill="1" applyBorder="1" applyAlignment="1">
      <alignment horizontal="right" vertical="center"/>
      <protection/>
    </xf>
    <xf numFmtId="0" fontId="12" fillId="0" borderId="0" xfId="50" applyFont="1" applyFill="1" applyBorder="1" applyAlignment="1">
      <alignment vertical="center" wrapText="1"/>
      <protection/>
    </xf>
    <xf numFmtId="0" fontId="6" fillId="0" borderId="0" xfId="50" applyFont="1" applyFill="1" applyBorder="1" applyAlignment="1">
      <alignment horizontal="center" vertical="center"/>
      <protection/>
    </xf>
    <xf numFmtId="4" fontId="6" fillId="0" borderId="0" xfId="50" applyNumberFormat="1" applyFont="1" applyFill="1" applyBorder="1" applyAlignment="1">
      <alignment horizontal="right" vertical="center"/>
      <protection/>
    </xf>
    <xf numFmtId="4" fontId="3" fillId="0" borderId="0" xfId="50" applyNumberFormat="1" applyFont="1" applyFill="1" applyBorder="1" applyAlignment="1">
      <alignment horizontal="right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21" fillId="0" borderId="15" xfId="50" applyFont="1" applyFill="1" applyBorder="1" applyAlignment="1">
      <alignment vertical="center"/>
      <protection/>
    </xf>
    <xf numFmtId="0" fontId="8" fillId="0" borderId="16" xfId="50" applyFont="1" applyFill="1" applyBorder="1" applyAlignment="1">
      <alignment horizontal="left" vertical="center" indent="1"/>
      <protection/>
    </xf>
    <xf numFmtId="49" fontId="21" fillId="0" borderId="16" xfId="50" applyNumberFormat="1" applyFont="1" applyFill="1" applyBorder="1" applyAlignment="1">
      <alignment horizontal="center" vertical="center"/>
      <protection/>
    </xf>
    <xf numFmtId="0" fontId="21" fillId="0" borderId="16" xfId="50" applyFont="1" applyFill="1" applyBorder="1" applyAlignment="1">
      <alignment horizontal="center" vertical="center"/>
      <protection/>
    </xf>
    <xf numFmtId="4" fontId="21" fillId="0" borderId="16" xfId="50" applyNumberFormat="1" applyFont="1" applyFill="1" applyBorder="1" applyAlignment="1">
      <alignment horizontal="right" vertical="center"/>
      <protection/>
    </xf>
    <xf numFmtId="4" fontId="8" fillId="0" borderId="17" xfId="50" applyNumberFormat="1" applyFont="1" applyFill="1" applyBorder="1" applyAlignment="1">
      <alignment horizontal="right" vertical="center"/>
      <protection/>
    </xf>
    <xf numFmtId="0" fontId="11" fillId="0" borderId="0" xfId="50" applyFont="1" applyFill="1" applyBorder="1" applyAlignment="1">
      <alignment vertical="center"/>
      <protection/>
    </xf>
    <xf numFmtId="0" fontId="22" fillId="0" borderId="0" xfId="50" applyFont="1" applyFill="1" applyAlignment="1">
      <alignment vertical="center"/>
      <protection/>
    </xf>
    <xf numFmtId="0" fontId="23" fillId="0" borderId="11" xfId="50" applyFont="1" applyFill="1" applyBorder="1" applyAlignment="1" applyProtection="1">
      <alignment horizontal="center" vertical="center" wrapText="1"/>
      <protection locked="0"/>
    </xf>
    <xf numFmtId="0" fontId="23" fillId="0" borderId="10" xfId="50" applyFont="1" applyFill="1" applyBorder="1" applyAlignment="1" applyProtection="1">
      <alignment horizontal="left" vertical="center" wrapText="1" indent="1"/>
      <protection locked="0"/>
    </xf>
    <xf numFmtId="49" fontId="23" fillId="0" borderId="10" xfId="5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50" applyNumberFormat="1" applyFont="1" applyFill="1" applyBorder="1" applyAlignment="1">
      <alignment horizontal="center" vertical="center" wrapText="1"/>
      <protection/>
    </xf>
    <xf numFmtId="4" fontId="23" fillId="0" borderId="12" xfId="50" applyNumberFormat="1" applyFont="1" applyFill="1" applyBorder="1" applyAlignment="1">
      <alignment horizontal="center" vertical="center" wrapText="1"/>
      <protection/>
    </xf>
    <xf numFmtId="0" fontId="24" fillId="0" borderId="10" xfId="50" applyFont="1" applyFill="1" applyBorder="1" applyAlignment="1">
      <alignment horizontal="left" vertical="center" wrapText="1" indent="1"/>
      <protection/>
    </xf>
    <xf numFmtId="49" fontId="5" fillId="0" borderId="10" xfId="50" applyNumberFormat="1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center" vertical="center"/>
      <protection/>
    </xf>
    <xf numFmtId="4" fontId="5" fillId="0" borderId="12" xfId="50" applyNumberFormat="1" applyFont="1" applyFill="1" applyBorder="1" applyAlignment="1">
      <alignment horizontal="right" vertical="center"/>
      <protection/>
    </xf>
    <xf numFmtId="0" fontId="5" fillId="0" borderId="11" xfId="50" applyFont="1" applyFill="1" applyBorder="1" applyAlignment="1">
      <alignment vertical="center"/>
      <protection/>
    </xf>
    <xf numFmtId="0" fontId="24" fillId="0" borderId="10" xfId="50" applyFont="1" applyFill="1" applyBorder="1" applyAlignment="1">
      <alignment horizontal="left" vertical="center" indent="1"/>
      <protection/>
    </xf>
    <xf numFmtId="49" fontId="5" fillId="0" borderId="10" xfId="50" applyNumberFormat="1" applyFont="1" applyFill="1" applyBorder="1" applyAlignment="1">
      <alignment horizontal="center" vertical="center"/>
      <protection/>
    </xf>
    <xf numFmtId="4" fontId="24" fillId="0" borderId="12" xfId="50" applyNumberFormat="1" applyFont="1" applyFill="1" applyBorder="1" applyAlignment="1">
      <alignment horizontal="right" vertical="center"/>
      <protection/>
    </xf>
    <xf numFmtId="0" fontId="6" fillId="0" borderId="11" xfId="50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50" applyNumberFormat="1" applyFont="1" applyFill="1" applyBorder="1" applyAlignment="1">
      <alignment horizontal="center" vertical="center"/>
      <protection/>
    </xf>
    <xf numFmtId="4" fontId="6" fillId="0" borderId="10" xfId="50" applyNumberFormat="1" applyFont="1" applyFill="1" applyBorder="1" applyAlignment="1">
      <alignment horizontal="right" vertical="center"/>
      <protection/>
    </xf>
    <xf numFmtId="4" fontId="5" fillId="0" borderId="10" xfId="50" applyNumberFormat="1" applyFont="1" applyFill="1" applyBorder="1" applyAlignment="1">
      <alignment horizontal="center" vertical="center"/>
      <protection/>
    </xf>
    <xf numFmtId="0" fontId="25" fillId="0" borderId="10" xfId="50" applyFont="1" applyFill="1" applyBorder="1" applyAlignment="1">
      <alignment horizontal="left" vertical="center" indent="1"/>
      <protection/>
    </xf>
    <xf numFmtId="4" fontId="25" fillId="0" borderId="12" xfId="50" applyNumberFormat="1" applyFont="1" applyFill="1" applyBorder="1" applyAlignment="1">
      <alignment horizontal="right" vertical="center"/>
      <protection/>
    </xf>
    <xf numFmtId="0" fontId="15" fillId="0" borderId="0" xfId="50" applyFont="1" applyFill="1" applyBorder="1" applyAlignment="1">
      <alignment horizontal="center" vertical="center"/>
      <protection/>
    </xf>
    <xf numFmtId="0" fontId="26" fillId="0" borderId="0" xfId="50" applyFont="1" applyFill="1" applyBorder="1" applyAlignment="1">
      <alignment horizontal="left" vertical="center" indent="1"/>
      <protection/>
    </xf>
    <xf numFmtId="49" fontId="27" fillId="0" borderId="0" xfId="50" applyNumberFormat="1" applyFont="1" applyFill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4" fontId="27" fillId="0" borderId="0" xfId="50" applyNumberFormat="1" applyFont="1" applyFill="1" applyBorder="1" applyAlignment="1">
      <alignment horizontal="right" vertical="center"/>
      <protection/>
    </xf>
    <xf numFmtId="4" fontId="26" fillId="0" borderId="0" xfId="50" applyNumberFormat="1" applyFont="1" applyFill="1" applyBorder="1" applyAlignment="1">
      <alignment horizontal="right" vertical="center"/>
      <protection/>
    </xf>
    <xf numFmtId="0" fontId="21" fillId="0" borderId="11" xfId="50" applyFont="1" applyFill="1" applyBorder="1" applyAlignment="1">
      <alignment vertical="center"/>
      <protection/>
    </xf>
    <xf numFmtId="0" fontId="8" fillId="0" borderId="10" xfId="50" applyFont="1" applyFill="1" applyBorder="1" applyAlignment="1">
      <alignment horizontal="left" vertical="center" indent="1"/>
      <protection/>
    </xf>
    <xf numFmtId="49" fontId="21" fillId="0" borderId="10" xfId="50" applyNumberFormat="1" applyFont="1" applyFill="1" applyBorder="1" applyAlignment="1">
      <alignment horizontal="center" vertical="center"/>
      <protection/>
    </xf>
    <xf numFmtId="0" fontId="21" fillId="0" borderId="10" xfId="50" applyFont="1" applyFill="1" applyBorder="1" applyAlignment="1">
      <alignment horizontal="center" vertical="center"/>
      <protection/>
    </xf>
    <xf numFmtId="4" fontId="21" fillId="0" borderId="10" xfId="50" applyNumberFormat="1" applyFont="1" applyFill="1" applyBorder="1" applyAlignment="1">
      <alignment horizontal="right" vertical="center"/>
      <protection/>
    </xf>
    <xf numFmtId="4" fontId="8" fillId="0" borderId="12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/>
      <protection/>
    </xf>
    <xf numFmtId="4" fontId="6" fillId="0" borderId="12" xfId="50" applyNumberFormat="1" applyFont="1" applyFill="1" applyBorder="1" applyAlignment="1">
      <alignment horizontal="right" vertical="center"/>
      <protection/>
    </xf>
    <xf numFmtId="49" fontId="6" fillId="0" borderId="10" xfId="50" applyNumberFormat="1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1" xfId="50" applyFont="1" applyFill="1" applyBorder="1" applyAlignment="1">
      <alignment vertical="center"/>
      <protection/>
    </xf>
    <xf numFmtId="0" fontId="3" fillId="0" borderId="10" xfId="50" applyFont="1" applyFill="1" applyBorder="1" applyAlignment="1">
      <alignment horizontal="left" vertical="center" indent="1"/>
      <protection/>
    </xf>
    <xf numFmtId="49" fontId="11" fillId="0" borderId="0" xfId="50" applyNumberFormat="1" applyFont="1" applyFill="1" applyBorder="1" applyAlignment="1">
      <alignment horizontal="center" vertical="center"/>
      <protection/>
    </xf>
    <xf numFmtId="0" fontId="11" fillId="0" borderId="0" xfId="50" applyFont="1" applyFill="1" applyBorder="1" applyAlignment="1">
      <alignment horizontal="center" vertical="center"/>
      <protection/>
    </xf>
    <xf numFmtId="4" fontId="11" fillId="0" borderId="0" xfId="50" applyNumberFormat="1" applyFont="1" applyFill="1" applyBorder="1" applyAlignment="1">
      <alignment horizontal="right" vertical="center"/>
      <protection/>
    </xf>
    <xf numFmtId="0" fontId="24" fillId="33" borderId="10" xfId="50" applyFont="1" applyFill="1" applyBorder="1" applyAlignment="1">
      <alignment horizontal="left" vertical="center" wrapText="1" inden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24" fillId="34" borderId="10" xfId="50" applyFont="1" applyFill="1" applyBorder="1" applyAlignment="1">
      <alignment horizontal="left" vertical="center" wrapText="1" indent="1"/>
      <protection/>
    </xf>
    <xf numFmtId="49" fontId="5" fillId="34" borderId="10" xfId="50" applyNumberFormat="1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left" vertical="center" indent="1"/>
      <protection/>
    </xf>
    <xf numFmtId="0" fontId="15" fillId="0" borderId="18" xfId="50" applyFont="1" applyFill="1" applyBorder="1" applyAlignment="1">
      <alignment horizontal="center" vertical="center"/>
      <protection/>
    </xf>
    <xf numFmtId="4" fontId="26" fillId="0" borderId="19" xfId="50" applyNumberFormat="1" applyFont="1" applyFill="1" applyBorder="1" applyAlignment="1">
      <alignment horizontal="right" vertical="center"/>
      <protection/>
    </xf>
    <xf numFmtId="4" fontId="17" fillId="0" borderId="10" xfId="50" applyNumberFormat="1" applyFont="1" applyFill="1" applyBorder="1" applyAlignment="1">
      <alignment horizontal="center" vertical="center" wrapText="1"/>
      <protection/>
    </xf>
    <xf numFmtId="4" fontId="17" fillId="0" borderId="12" xfId="50" applyNumberFormat="1" applyFont="1" applyFill="1" applyBorder="1" applyAlignment="1">
      <alignment horizontal="center" vertical="center" wrapText="1"/>
      <protection/>
    </xf>
    <xf numFmtId="4" fontId="3" fillId="0" borderId="12" xfId="50" applyNumberFormat="1" applyFont="1" applyFill="1" applyBorder="1" applyAlignment="1">
      <alignment horizontal="right" vertical="center"/>
      <protection/>
    </xf>
    <xf numFmtId="4" fontId="12" fillId="0" borderId="0" xfId="50" applyNumberFormat="1" applyFont="1" applyFill="1" applyBorder="1" applyAlignment="1">
      <alignment horizontal="right" vertical="center"/>
      <protection/>
    </xf>
    <xf numFmtId="4" fontId="73" fillId="0" borderId="10" xfId="50" applyNumberFormat="1" applyFont="1" applyFill="1" applyBorder="1" applyAlignment="1">
      <alignment horizontal="right" vertical="center"/>
      <protection/>
    </xf>
    <xf numFmtId="0" fontId="6" fillId="0" borderId="20" xfId="50" applyFont="1" applyFill="1" applyBorder="1" applyAlignment="1">
      <alignment horizontal="center" vertical="center"/>
      <protection/>
    </xf>
    <xf numFmtId="49" fontId="6" fillId="0" borderId="20" xfId="50" applyNumberFormat="1" applyFont="1" applyFill="1" applyBorder="1" applyAlignment="1">
      <alignment horizontal="center" vertical="center" wrapText="1"/>
      <protection/>
    </xf>
    <xf numFmtId="4" fontId="6" fillId="33" borderId="10" xfId="50" applyNumberFormat="1" applyFont="1" applyFill="1" applyBorder="1" applyAlignment="1">
      <alignment horizontal="right" vertical="center" wrapText="1"/>
      <protection/>
    </xf>
    <xf numFmtId="4" fontId="6" fillId="34" borderId="10" xfId="50" applyNumberFormat="1" applyFont="1" applyFill="1" applyBorder="1" applyAlignment="1">
      <alignment horizontal="right" vertical="center" wrapText="1"/>
      <protection/>
    </xf>
    <xf numFmtId="49" fontId="5" fillId="0" borderId="21" xfId="50" applyNumberFormat="1" applyFont="1" applyFill="1" applyBorder="1" applyAlignment="1">
      <alignment horizontal="center" vertical="center"/>
      <protection/>
    </xf>
    <xf numFmtId="0" fontId="5" fillId="0" borderId="21" xfId="5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8" fillId="0" borderId="22" xfId="50" applyFont="1" applyFill="1" applyBorder="1" applyAlignment="1">
      <alignment horizontal="left" vertical="center"/>
      <protection/>
    </xf>
    <xf numFmtId="0" fontId="11" fillId="0" borderId="21" xfId="50" applyFont="1" applyFill="1" applyBorder="1" applyAlignment="1">
      <alignment horizontal="left" vertical="center" indent="1"/>
      <protection/>
    </xf>
    <xf numFmtId="0" fontId="5" fillId="33" borderId="11" xfId="50" applyFont="1" applyFill="1" applyBorder="1" applyAlignment="1">
      <alignment horizontal="center" vertical="center" wrapText="1"/>
      <protection/>
    </xf>
    <xf numFmtId="0" fontId="5" fillId="34" borderId="11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horizontal="left" vertical="center"/>
      <protection/>
    </xf>
    <xf numFmtId="49" fontId="6" fillId="0" borderId="21" xfId="50" applyNumberFormat="1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6" fillId="0" borderId="18" xfId="50" applyFont="1" applyFill="1" applyBorder="1" applyAlignment="1">
      <alignment horizontal="center" vertical="center"/>
      <protection/>
    </xf>
    <xf numFmtId="0" fontId="8" fillId="0" borderId="0" xfId="50" applyFont="1" applyFill="1" applyBorder="1" applyAlignment="1">
      <alignment horizontal="left" vertical="center" indent="1"/>
      <protection/>
    </xf>
    <xf numFmtId="49" fontId="21" fillId="0" borderId="0" xfId="50" applyNumberFormat="1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center"/>
      <protection/>
    </xf>
    <xf numFmtId="4" fontId="21" fillId="0" borderId="0" xfId="50" applyNumberFormat="1" applyFont="1" applyFill="1" applyBorder="1" applyAlignment="1">
      <alignment horizontal="right" vertical="center"/>
      <protection/>
    </xf>
    <xf numFmtId="4" fontId="8" fillId="0" borderId="19" xfId="50" applyNumberFormat="1" applyFont="1" applyFill="1" applyBorder="1" applyAlignment="1">
      <alignment horizontal="right" vertical="center"/>
      <protection/>
    </xf>
    <xf numFmtId="0" fontId="5" fillId="34" borderId="23" xfId="50" applyFont="1" applyFill="1" applyBorder="1" applyAlignment="1">
      <alignment horizontal="center" vertical="center" wrapText="1"/>
      <protection/>
    </xf>
    <xf numFmtId="0" fontId="24" fillId="34" borderId="20" xfId="50" applyFont="1" applyFill="1" applyBorder="1" applyAlignment="1">
      <alignment horizontal="left" vertical="center" wrapText="1" indent="1"/>
      <protection/>
    </xf>
    <xf numFmtId="49" fontId="5" fillId="34" borderId="20" xfId="50" applyNumberFormat="1" applyFont="1" applyFill="1" applyBorder="1" applyAlignment="1">
      <alignment horizontal="center" vertical="center" wrapText="1"/>
      <protection/>
    </xf>
    <xf numFmtId="0" fontId="5" fillId="34" borderId="20" xfId="50" applyFont="1" applyFill="1" applyBorder="1" applyAlignment="1">
      <alignment horizontal="center" vertical="center" wrapText="1"/>
      <protection/>
    </xf>
    <xf numFmtId="4" fontId="6" fillId="34" borderId="20" xfId="50" applyNumberFormat="1" applyFont="1" applyFill="1" applyBorder="1" applyAlignment="1">
      <alignment horizontal="right" vertical="center" wrapText="1"/>
      <protection/>
    </xf>
    <xf numFmtId="4" fontId="5" fillId="34" borderId="24" xfId="50" applyNumberFormat="1" applyFont="1" applyFill="1" applyBorder="1" applyAlignment="1">
      <alignment horizontal="right" vertical="center" wrapText="1"/>
      <protection/>
    </xf>
    <xf numFmtId="0" fontId="74" fillId="0" borderId="0" xfId="50" applyFont="1" applyFill="1" applyBorder="1" applyAlignment="1">
      <alignment horizontal="left" vertical="center" indent="1"/>
      <protection/>
    </xf>
    <xf numFmtId="0" fontId="13" fillId="0" borderId="0" xfId="0" applyFont="1" applyAlignment="1">
      <alignment horizontal="left" indent="1"/>
    </xf>
    <xf numFmtId="0" fontId="12" fillId="0" borderId="0" xfId="0" applyFont="1" applyBorder="1" applyAlignment="1">
      <alignment horizontal="left" indent="1"/>
    </xf>
    <xf numFmtId="49" fontId="6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left" vertical="center" indent="1"/>
    </xf>
    <xf numFmtId="0" fontId="6" fillId="0" borderId="10" xfId="50" applyFont="1" applyFill="1" applyBorder="1" applyAlignment="1" applyProtection="1">
      <alignment horizontal="left" vertical="center" wrapText="1" indent="1"/>
      <protection locked="0"/>
    </xf>
    <xf numFmtId="0" fontId="75" fillId="0" borderId="18" xfId="50" applyFont="1" applyFill="1" applyBorder="1" applyAlignment="1">
      <alignment horizontal="center" vertical="center"/>
      <protection/>
    </xf>
    <xf numFmtId="0" fontId="76" fillId="0" borderId="0" xfId="50" applyFont="1" applyFill="1" applyBorder="1" applyAlignment="1">
      <alignment horizontal="left" vertical="center" indent="1"/>
      <protection/>
    </xf>
    <xf numFmtId="49" fontId="77" fillId="0" borderId="0" xfId="50" applyNumberFormat="1" applyFont="1" applyFill="1" applyBorder="1" applyAlignment="1">
      <alignment horizontal="center" vertical="center"/>
      <protection/>
    </xf>
    <xf numFmtId="0" fontId="77" fillId="0" borderId="0" xfId="50" applyFont="1" applyFill="1" applyBorder="1" applyAlignment="1">
      <alignment horizontal="center" vertical="center"/>
      <protection/>
    </xf>
    <xf numFmtId="4" fontId="77" fillId="0" borderId="0" xfId="50" applyNumberFormat="1" applyFont="1" applyFill="1" applyBorder="1" applyAlignment="1">
      <alignment horizontal="right" vertical="center"/>
      <protection/>
    </xf>
    <xf numFmtId="4" fontId="76" fillId="0" borderId="19" xfId="50" applyNumberFormat="1" applyFont="1" applyFill="1" applyBorder="1" applyAlignment="1">
      <alignment horizontal="right" vertical="center"/>
      <protection/>
    </xf>
    <xf numFmtId="0" fontId="78" fillId="0" borderId="0" xfId="50" applyFont="1" applyFill="1" applyBorder="1" applyAlignment="1">
      <alignment vertical="center" wrapText="1"/>
      <protection/>
    </xf>
    <xf numFmtId="0" fontId="75" fillId="0" borderId="0" xfId="50" applyFont="1" applyFill="1" applyBorder="1" applyAlignment="1">
      <alignment horizontal="center" vertical="center"/>
      <protection/>
    </xf>
    <xf numFmtId="4" fontId="75" fillId="0" borderId="0" xfId="50" applyNumberFormat="1" applyFont="1" applyFill="1" applyBorder="1" applyAlignment="1">
      <alignment horizontal="right" vertical="center"/>
      <protection/>
    </xf>
    <xf numFmtId="4" fontId="79" fillId="0" borderId="0" xfId="50" applyNumberFormat="1" applyFont="1" applyFill="1" applyBorder="1" applyAlignment="1">
      <alignment horizontal="right" vertical="center"/>
      <protection/>
    </xf>
    <xf numFmtId="0" fontId="6" fillId="0" borderId="11" xfId="50" applyFont="1" applyFill="1" applyBorder="1" applyAlignment="1" applyProtection="1">
      <alignment horizontal="center" vertical="center" wrapText="1"/>
      <protection locked="0"/>
    </xf>
    <xf numFmtId="4" fontId="12" fillId="10" borderId="25" xfId="50" applyNumberFormat="1" applyFont="1" applyFill="1" applyBorder="1" applyAlignment="1">
      <alignment horizontal="right" vertical="center"/>
      <protection/>
    </xf>
    <xf numFmtId="49" fontId="74" fillId="0" borderId="0" xfId="50" applyNumberFormat="1" applyFont="1" applyFill="1" applyBorder="1" applyAlignment="1">
      <alignment horizontal="left" vertical="center" wrapText="1" indent="1"/>
      <protection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21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26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12" fillId="0" borderId="31" xfId="0" applyFont="1" applyBorder="1" applyAlignment="1">
      <alignment horizontal="left" vertical="center" indent="1"/>
    </xf>
    <xf numFmtId="0" fontId="12" fillId="0" borderId="32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164" fontId="4" fillId="0" borderId="29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4" fontId="4" fillId="0" borderId="31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49" fontId="17" fillId="0" borderId="21" xfId="50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50" applyFont="1" applyFill="1" applyBorder="1" applyAlignment="1">
      <alignment horizontal="center" vertical="center" wrapText="1"/>
      <protection/>
    </xf>
    <xf numFmtId="4" fontId="17" fillId="0" borderId="21" xfId="50" applyNumberFormat="1" applyFont="1" applyFill="1" applyBorder="1" applyAlignment="1">
      <alignment horizontal="center" vertical="center" wrapText="1"/>
      <protection/>
    </xf>
    <xf numFmtId="4" fontId="17" fillId="0" borderId="34" xfId="50" applyNumberFormat="1" applyFont="1" applyFill="1" applyBorder="1" applyAlignment="1">
      <alignment horizontal="center" vertical="center" wrapText="1"/>
      <protection/>
    </xf>
    <xf numFmtId="0" fontId="5" fillId="35" borderId="0" xfId="50" applyFont="1" applyFill="1" applyAlignment="1">
      <alignment vertical="center"/>
      <protection/>
    </xf>
    <xf numFmtId="0" fontId="16" fillId="35" borderId="0" xfId="50" applyFont="1" applyFill="1" applyAlignment="1">
      <alignment vertical="center"/>
      <protection/>
    </xf>
    <xf numFmtId="0" fontId="6" fillId="35" borderId="0" xfId="50" applyFont="1" applyFill="1" applyAlignment="1">
      <alignment vertical="center"/>
      <protection/>
    </xf>
    <xf numFmtId="0" fontId="11" fillId="35" borderId="0" xfId="50" applyFont="1" applyFill="1" applyAlignment="1">
      <alignment vertical="center"/>
      <protection/>
    </xf>
    <xf numFmtId="0" fontId="17" fillId="36" borderId="11" xfId="50" applyFont="1" applyFill="1" applyBorder="1" applyAlignment="1" applyProtection="1">
      <alignment horizontal="center" vertical="center" wrapText="1"/>
      <protection locked="0"/>
    </xf>
    <xf numFmtId="0" fontId="6" fillId="36" borderId="10" xfId="50" applyFont="1" applyFill="1" applyBorder="1" applyAlignment="1">
      <alignment horizontal="left" vertical="center" wrapText="1" indent="1"/>
      <protection/>
    </xf>
    <xf numFmtId="49" fontId="6" fillId="36" borderId="10" xfId="50" applyNumberFormat="1" applyFont="1" applyFill="1" applyBorder="1" applyAlignment="1">
      <alignment horizontal="center" vertical="center" wrapText="1"/>
      <protection/>
    </xf>
    <xf numFmtId="0" fontId="6" fillId="36" borderId="10" xfId="50" applyFont="1" applyFill="1" applyBorder="1" applyAlignment="1">
      <alignment horizontal="center" vertical="center" wrapText="1"/>
      <protection/>
    </xf>
    <xf numFmtId="4" fontId="6" fillId="36" borderId="10" xfId="50" applyNumberFormat="1" applyFont="1" applyFill="1" applyBorder="1" applyAlignment="1">
      <alignment horizontal="right" vertical="center" wrapText="1"/>
      <protection/>
    </xf>
    <xf numFmtId="4" fontId="6" fillId="36" borderId="12" xfId="50" applyNumberFormat="1" applyFont="1" applyFill="1" applyBorder="1" applyAlignment="1">
      <alignment horizontal="right" vertical="center" wrapText="1"/>
      <protection/>
    </xf>
    <xf numFmtId="0" fontId="6" fillId="36" borderId="11" xfId="50" applyFont="1" applyFill="1" applyBorder="1" applyAlignment="1">
      <alignment horizontal="center" vertical="center" wrapText="1"/>
      <protection/>
    </xf>
    <xf numFmtId="0" fontId="3" fillId="36" borderId="10" xfId="50" applyFont="1" applyFill="1" applyBorder="1" applyAlignment="1">
      <alignment horizontal="left" vertical="center" wrapText="1" indent="1"/>
      <protection/>
    </xf>
    <xf numFmtId="0" fontId="6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 indent="1"/>
    </xf>
    <xf numFmtId="49" fontId="6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4" fontId="2" fillId="0" borderId="35" xfId="0" applyNumberFormat="1" applyFont="1" applyBorder="1" applyAlignment="1">
      <alignment vertical="center"/>
    </xf>
    <xf numFmtId="49" fontId="30" fillId="37" borderId="0" xfId="48" applyNumberFormat="1" applyFont="1" applyFill="1" applyBorder="1" applyAlignment="1">
      <alignment horizontal="left" vertical="center" indent="1"/>
      <protection/>
    </xf>
    <xf numFmtId="0" fontId="14" fillId="0" borderId="0" xfId="0" applyFont="1" applyAlignment="1">
      <alignment horizontal="left" indent="1"/>
    </xf>
    <xf numFmtId="0" fontId="2" fillId="0" borderId="3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12" fillId="0" borderId="13" xfId="50" applyFont="1" applyFill="1" applyBorder="1" applyAlignment="1" quotePrefix="1">
      <alignment horizontal="left" vertical="center"/>
      <protection/>
    </xf>
    <xf numFmtId="0" fontId="12" fillId="0" borderId="14" xfId="50" applyFont="1" applyFill="1" applyBorder="1" applyAlignment="1">
      <alignment horizontal="left" vertical="center" indent="1"/>
      <protection/>
    </xf>
    <xf numFmtId="49" fontId="31" fillId="0" borderId="14" xfId="50" applyNumberFormat="1" applyFont="1" applyFill="1" applyBorder="1" applyAlignment="1">
      <alignment horizontal="center" vertical="center"/>
      <protection/>
    </xf>
    <xf numFmtId="0" fontId="31" fillId="0" borderId="14" xfId="50" applyFont="1" applyFill="1" applyBorder="1" applyAlignment="1">
      <alignment horizontal="center" vertical="center"/>
      <protection/>
    </xf>
    <xf numFmtId="4" fontId="31" fillId="0" borderId="14" xfId="50" applyNumberFormat="1" applyFont="1" applyFill="1" applyBorder="1" applyAlignment="1">
      <alignment horizontal="right" vertical="center"/>
      <protection/>
    </xf>
    <xf numFmtId="0" fontId="11" fillId="0" borderId="22" xfId="50" applyFont="1" applyFill="1" applyBorder="1" applyAlignment="1" applyProtection="1">
      <alignment horizontal="center" vertical="center" wrapText="1"/>
      <protection locked="0"/>
    </xf>
    <xf numFmtId="0" fontId="11" fillId="0" borderId="21" xfId="50" applyFont="1" applyFill="1" applyBorder="1" applyAlignment="1" applyProtection="1">
      <alignment horizontal="center" vertical="center" wrapText="1"/>
      <protection locked="0"/>
    </xf>
    <xf numFmtId="0" fontId="11" fillId="0" borderId="34" xfId="50" applyFont="1" applyFill="1" applyBorder="1" applyAlignment="1" applyProtection="1">
      <alignment horizontal="center" vertical="center" wrapText="1"/>
      <protection locked="0"/>
    </xf>
    <xf numFmtId="0" fontId="22" fillId="0" borderId="11" xfId="50" applyFont="1" applyFill="1" applyBorder="1" applyAlignment="1" applyProtection="1">
      <alignment horizontal="center" vertical="center" wrapText="1"/>
      <protection locked="0"/>
    </xf>
    <xf numFmtId="0" fontId="22" fillId="0" borderId="10" xfId="50" applyFont="1" applyFill="1" applyBorder="1" applyAlignment="1" applyProtection="1">
      <alignment horizontal="center" vertical="center" wrapText="1"/>
      <protection locked="0"/>
    </xf>
    <xf numFmtId="0" fontId="22" fillId="0" borderId="12" xfId="50" applyFont="1" applyFill="1" applyBorder="1" applyAlignment="1" applyProtection="1">
      <alignment horizontal="center" vertical="center" wrapText="1"/>
      <protection locked="0"/>
    </xf>
    <xf numFmtId="0" fontId="11" fillId="0" borderId="11" xfId="50" applyFont="1" applyFill="1" applyBorder="1" applyAlignment="1" applyProtection="1">
      <alignment horizontal="center" vertical="center" wrapText="1"/>
      <protection locked="0"/>
    </xf>
    <xf numFmtId="0" fontId="11" fillId="0" borderId="10" xfId="50" applyFont="1" applyFill="1" applyBorder="1" applyAlignment="1" applyProtection="1">
      <alignment horizontal="center" vertical="center" wrapText="1"/>
      <protection locked="0"/>
    </xf>
    <xf numFmtId="0" fontId="11" fillId="0" borderId="12" xfId="5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INVENTARIZACE 1" xfId="49"/>
    <cellStyle name="normální_MODERNIZACE SILNICE II340 SEČ - HRANICE KRAJE   SO-801 SADOVÉ ÚPRAVY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4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38.00390625" style="124" customWidth="1"/>
    <col min="2" max="3" width="11.00390625" style="15" customWidth="1"/>
    <col min="4" max="4" width="12.00390625" style="15" customWidth="1"/>
    <col min="5" max="5" width="9.7109375" style="15" bestFit="1" customWidth="1"/>
    <col min="6" max="16384" width="9.140625" style="15" customWidth="1"/>
  </cols>
  <sheetData>
    <row r="1" ht="15.75">
      <c r="A1" s="206" t="s">
        <v>149</v>
      </c>
    </row>
    <row r="2" spans="1:2" ht="23.25" customHeight="1">
      <c r="A2" s="207" t="s">
        <v>150</v>
      </c>
      <c r="B2" s="145"/>
    </row>
    <row r="3" spans="1:2" ht="23.25" customHeight="1">
      <c r="A3" s="207"/>
      <c r="B3" s="145"/>
    </row>
    <row r="4" spans="1:4" ht="23.25" customHeight="1">
      <c r="A4" s="123"/>
      <c r="B4" s="146"/>
      <c r="C4" s="146"/>
      <c r="D4" s="146"/>
    </row>
    <row r="5" spans="1:4" s="166" customFormat="1" ht="20.25" customHeight="1" thickBot="1">
      <c r="A5" s="171"/>
      <c r="B5" s="163" t="s">
        <v>30</v>
      </c>
      <c r="C5" s="164" t="s">
        <v>144</v>
      </c>
      <c r="D5" s="165" t="s">
        <v>31</v>
      </c>
    </row>
    <row r="6" spans="1:4" s="167" customFormat="1" ht="20.25" customHeight="1" thickTop="1">
      <c r="A6" s="172" t="s">
        <v>123</v>
      </c>
      <c r="B6" s="177">
        <f>+'rozpočet bez cen'!F11</f>
        <v>0</v>
      </c>
      <c r="C6" s="177">
        <f>+B6*0.21</f>
        <v>0</v>
      </c>
      <c r="D6" s="178">
        <f>+B6+C6</f>
        <v>0</v>
      </c>
    </row>
    <row r="7" spans="1:4" s="167" customFormat="1" ht="20.25" customHeight="1">
      <c r="A7" s="172" t="s">
        <v>124</v>
      </c>
      <c r="B7" s="177">
        <f>+'rozpočet bez cen'!F31</f>
        <v>0</v>
      </c>
      <c r="C7" s="177">
        <f>+B7*0.21</f>
        <v>0</v>
      </c>
      <c r="D7" s="178">
        <f>+B7+C7</f>
        <v>0</v>
      </c>
    </row>
    <row r="8" spans="1:4" s="167" customFormat="1" ht="18.75" customHeight="1">
      <c r="A8" s="173" t="s">
        <v>125</v>
      </c>
      <c r="B8" s="179">
        <f>+'rozpočet bez cen'!F61+'rozpočet bez cen'!F86+'rozpočet bez cen'!F114+'rozpočet bez cen'!F136+'rozpočet bez cen'!F160+'rozpočet bez cen'!F170</f>
        <v>0</v>
      </c>
      <c r="C8" s="179">
        <f>+B8*0.21</f>
        <v>0</v>
      </c>
      <c r="D8" s="180">
        <f>+B8+C8</f>
        <v>0</v>
      </c>
    </row>
    <row r="9" spans="1:4" s="167" customFormat="1" ht="18.75" customHeight="1">
      <c r="A9" s="173" t="s">
        <v>117</v>
      </c>
      <c r="B9" s="179">
        <f>+'rozpočet bez cen'!F190</f>
        <v>0</v>
      </c>
      <c r="C9" s="179">
        <f>+B9*0.21</f>
        <v>0</v>
      </c>
      <c r="D9" s="180">
        <f>+B9+C9</f>
        <v>0</v>
      </c>
    </row>
    <row r="10" spans="1:4" s="209" customFormat="1" ht="20.25" customHeight="1">
      <c r="A10" s="208" t="s">
        <v>118</v>
      </c>
      <c r="B10" s="180">
        <f>SUM(B6:B9)</f>
        <v>0</v>
      </c>
      <c r="C10" s="180">
        <f>SUM(C6:C9)</f>
        <v>0</v>
      </c>
      <c r="D10" s="180">
        <f>SUM(D6:D9)</f>
        <v>0</v>
      </c>
    </row>
    <row r="11" spans="1:4" s="167" customFormat="1" ht="20.25" customHeight="1" thickBot="1">
      <c r="A11" s="174" t="s">
        <v>40</v>
      </c>
      <c r="B11" s="181">
        <f>+B10*0.03</f>
        <v>0</v>
      </c>
      <c r="C11" s="181">
        <f>+C10*0.03</f>
        <v>0</v>
      </c>
      <c r="D11" s="182">
        <f>+B11+C11</f>
        <v>0</v>
      </c>
    </row>
    <row r="12" spans="1:5" s="167" customFormat="1" ht="20.25" customHeight="1" thickBot="1">
      <c r="A12" s="175" t="s">
        <v>41</v>
      </c>
      <c r="B12" s="205">
        <f>+B10+B11</f>
        <v>0</v>
      </c>
      <c r="C12" s="205">
        <f>+C10+C11</f>
        <v>0</v>
      </c>
      <c r="D12" s="183">
        <f>+D10+D11</f>
        <v>0</v>
      </c>
      <c r="E12" s="204"/>
    </row>
    <row r="13" spans="1:4" s="167" customFormat="1" ht="20.25" customHeight="1">
      <c r="A13" s="148"/>
      <c r="B13" s="169"/>
      <c r="C13" s="169"/>
      <c r="D13" s="170"/>
    </row>
    <row r="14" s="168" customFormat="1" ht="20.25" customHeight="1">
      <c r="A14" s="176"/>
    </row>
    <row r="15" ht="20.25" customHeight="1"/>
    <row r="16" ht="20.25" customHeight="1"/>
  </sheetData>
  <sheetProtection/>
  <printOptions horizontalCentered="1" verticalCentered="1"/>
  <pageMargins left="0.9448818897637796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O190"/>
  <sheetViews>
    <sheetView showGridLines="0" view="pageBreakPreview" zoomScale="150" zoomScaleSheetLayoutView="150" zoomScalePageLayoutView="0" workbookViewId="0" topLeftCell="A1">
      <selection activeCell="A190" sqref="A190:F190"/>
    </sheetView>
  </sheetViews>
  <sheetFormatPr defaultColWidth="9.140625" defaultRowHeight="12.75"/>
  <cols>
    <col min="1" max="1" width="7.140625" style="22" customWidth="1"/>
    <col min="2" max="2" width="51.57421875" style="23" customWidth="1"/>
    <col min="3" max="3" width="4.7109375" style="24" customWidth="1"/>
    <col min="4" max="4" width="6.00390625" style="22" customWidth="1"/>
    <col min="5" max="5" width="6.140625" style="25" customWidth="1"/>
    <col min="6" max="6" width="9.140625" style="25" customWidth="1"/>
    <col min="7" max="16384" width="9.140625" style="26" customWidth="1"/>
  </cols>
  <sheetData>
    <row r="1" spans="1:6" s="21" customFormat="1" ht="15.75" customHeight="1">
      <c r="A1" s="16"/>
      <c r="B1" s="17"/>
      <c r="C1" s="18"/>
      <c r="D1" s="19"/>
      <c r="E1" s="20"/>
      <c r="F1" s="20"/>
    </row>
    <row r="2" ht="14.25" customHeight="1">
      <c r="A2" s="27" t="s">
        <v>126</v>
      </c>
    </row>
    <row r="3" spans="1:6" s="21" customFormat="1" ht="16.5" customHeight="1">
      <c r="A3" s="215" t="s">
        <v>0</v>
      </c>
      <c r="B3" s="216"/>
      <c r="C3" s="216"/>
      <c r="D3" s="216"/>
      <c r="E3" s="216"/>
      <c r="F3" s="217"/>
    </row>
    <row r="4" spans="1:6" s="34" customFormat="1" ht="22.5">
      <c r="A4" s="28" t="s">
        <v>1</v>
      </c>
      <c r="B4" s="29" t="s">
        <v>2</v>
      </c>
      <c r="C4" s="30" t="s">
        <v>3</v>
      </c>
      <c r="D4" s="31" t="s">
        <v>4</v>
      </c>
      <c r="E4" s="112" t="s">
        <v>5</v>
      </c>
      <c r="F4" s="113" t="s">
        <v>6</v>
      </c>
    </row>
    <row r="5" spans="1:6" s="21" customFormat="1" ht="24.75" customHeight="1">
      <c r="A5" s="35"/>
      <c r="B5" s="9" t="s">
        <v>110</v>
      </c>
      <c r="C5" s="37" t="s">
        <v>7</v>
      </c>
      <c r="D5" s="38">
        <v>2</v>
      </c>
      <c r="E5" s="39"/>
      <c r="F5" s="40">
        <f aca="true" t="shared" si="0" ref="F5:F10">+D5*E5</f>
        <v>0</v>
      </c>
    </row>
    <row r="6" spans="1:6" s="21" customFormat="1" ht="22.5">
      <c r="A6" s="35"/>
      <c r="B6" s="9" t="s">
        <v>111</v>
      </c>
      <c r="C6" s="37" t="s">
        <v>7</v>
      </c>
      <c r="D6" s="38">
        <v>1</v>
      </c>
      <c r="E6" s="39"/>
      <c r="F6" s="40">
        <f t="shared" si="0"/>
        <v>0</v>
      </c>
    </row>
    <row r="7" spans="1:6" s="21" customFormat="1" ht="22.5">
      <c r="A7" s="35"/>
      <c r="B7" s="9" t="s">
        <v>112</v>
      </c>
      <c r="C7" s="37" t="s">
        <v>109</v>
      </c>
      <c r="D7" s="38">
        <v>3</v>
      </c>
      <c r="E7" s="39"/>
      <c r="F7" s="40">
        <f t="shared" si="0"/>
        <v>0</v>
      </c>
    </row>
    <row r="8" spans="1:6" s="21" customFormat="1" ht="22.5">
      <c r="A8" s="35"/>
      <c r="B8" s="9" t="s">
        <v>114</v>
      </c>
      <c r="C8" s="37" t="s">
        <v>7</v>
      </c>
      <c r="D8" s="38">
        <v>2</v>
      </c>
      <c r="E8" s="39"/>
      <c r="F8" s="40">
        <f t="shared" si="0"/>
        <v>0</v>
      </c>
    </row>
    <row r="9" spans="1:6" s="21" customFormat="1" ht="22.5">
      <c r="A9" s="35"/>
      <c r="B9" s="9" t="s">
        <v>112</v>
      </c>
      <c r="C9" s="37" t="s">
        <v>109</v>
      </c>
      <c r="D9" s="38">
        <v>4</v>
      </c>
      <c r="E9" s="39"/>
      <c r="F9" s="40">
        <f t="shared" si="0"/>
        <v>0</v>
      </c>
    </row>
    <row r="10" spans="1:6" s="34" customFormat="1" ht="12.75">
      <c r="A10" s="160"/>
      <c r="B10" s="9" t="s">
        <v>113</v>
      </c>
      <c r="C10" s="37" t="s">
        <v>109</v>
      </c>
      <c r="D10" s="38">
        <v>0.3</v>
      </c>
      <c r="E10" s="39"/>
      <c r="F10" s="40">
        <f t="shared" si="0"/>
        <v>0</v>
      </c>
    </row>
    <row r="11" spans="1:11" s="21" customFormat="1" ht="14.25" customHeight="1">
      <c r="A11" s="41" t="s">
        <v>145</v>
      </c>
      <c r="B11" s="42"/>
      <c r="C11" s="43"/>
      <c r="D11" s="44"/>
      <c r="E11" s="45"/>
      <c r="F11" s="161">
        <f>SUM(F5:F10)</f>
        <v>0</v>
      </c>
      <c r="G11" s="96"/>
      <c r="H11" s="96"/>
      <c r="I11" s="96"/>
      <c r="J11" s="96"/>
      <c r="K11" s="96"/>
    </row>
    <row r="12" spans="1:6" s="21" customFormat="1" ht="15.75" customHeight="1">
      <c r="A12" s="16"/>
      <c r="B12" s="17"/>
      <c r="C12" s="18"/>
      <c r="D12" s="19"/>
      <c r="E12" s="20"/>
      <c r="F12" s="20"/>
    </row>
    <row r="13" ht="14.25" customHeight="1">
      <c r="A13" s="27" t="s">
        <v>128</v>
      </c>
    </row>
    <row r="14" spans="1:6" s="21" customFormat="1" ht="16.5" customHeight="1">
      <c r="A14" s="215" t="s">
        <v>0</v>
      </c>
      <c r="B14" s="216"/>
      <c r="C14" s="216"/>
      <c r="D14" s="216"/>
      <c r="E14" s="216"/>
      <c r="F14" s="217"/>
    </row>
    <row r="15" spans="1:6" s="34" customFormat="1" ht="22.5">
      <c r="A15" s="28" t="s">
        <v>146</v>
      </c>
      <c r="B15" s="29" t="s">
        <v>2</v>
      </c>
      <c r="C15" s="30" t="s">
        <v>3</v>
      </c>
      <c r="D15" s="31" t="s">
        <v>4</v>
      </c>
      <c r="E15" s="112" t="s">
        <v>5</v>
      </c>
      <c r="F15" s="113" t="s">
        <v>6</v>
      </c>
    </row>
    <row r="16" spans="1:6" s="21" customFormat="1" ht="24.75" customHeight="1">
      <c r="A16" s="35">
        <v>2</v>
      </c>
      <c r="B16" s="9" t="s">
        <v>104</v>
      </c>
      <c r="C16" s="37" t="s">
        <v>7</v>
      </c>
      <c r="D16" s="38">
        <v>1</v>
      </c>
      <c r="E16" s="39"/>
      <c r="F16" s="40">
        <f aca="true" t="shared" si="1" ref="F16:F21">+D16*E16</f>
        <v>0</v>
      </c>
    </row>
    <row r="17" spans="1:6" s="21" customFormat="1" ht="12.75">
      <c r="A17" s="35">
        <v>3</v>
      </c>
      <c r="B17" s="9" t="s">
        <v>105</v>
      </c>
      <c r="C17" s="37" t="s">
        <v>7</v>
      </c>
      <c r="D17" s="38">
        <v>1</v>
      </c>
      <c r="E17" s="39"/>
      <c r="F17" s="40">
        <f t="shared" si="1"/>
        <v>0</v>
      </c>
    </row>
    <row r="18" spans="1:6" s="21" customFormat="1" ht="12.75">
      <c r="A18" s="35">
        <v>4</v>
      </c>
      <c r="B18" s="9" t="s">
        <v>106</v>
      </c>
      <c r="C18" s="37" t="s">
        <v>7</v>
      </c>
      <c r="D18" s="38">
        <v>1</v>
      </c>
      <c r="E18" s="39"/>
      <c r="F18" s="40">
        <f t="shared" si="1"/>
        <v>0</v>
      </c>
    </row>
    <row r="19" spans="1:6" s="21" customFormat="1" ht="12.75">
      <c r="A19" s="35">
        <v>5</v>
      </c>
      <c r="B19" s="9" t="s">
        <v>107</v>
      </c>
      <c r="C19" s="37" t="s">
        <v>7</v>
      </c>
      <c r="D19" s="38">
        <v>1</v>
      </c>
      <c r="E19" s="39"/>
      <c r="F19" s="40">
        <f t="shared" si="1"/>
        <v>0</v>
      </c>
    </row>
    <row r="20" spans="1:6" s="21" customFormat="1" ht="22.5">
      <c r="A20" s="35">
        <v>22</v>
      </c>
      <c r="B20" s="9" t="s">
        <v>127</v>
      </c>
      <c r="C20" s="37" t="s">
        <v>7</v>
      </c>
      <c r="D20" s="38">
        <v>1</v>
      </c>
      <c r="E20" s="39"/>
      <c r="F20" s="40">
        <f t="shared" si="1"/>
        <v>0</v>
      </c>
    </row>
    <row r="21" spans="1:6" s="21" customFormat="1" ht="12.75">
      <c r="A21" s="35">
        <v>45</v>
      </c>
      <c r="B21" s="9" t="s">
        <v>108</v>
      </c>
      <c r="C21" s="37" t="s">
        <v>7</v>
      </c>
      <c r="D21" s="38">
        <v>1</v>
      </c>
      <c r="E21" s="39"/>
      <c r="F21" s="40">
        <f t="shared" si="1"/>
        <v>0</v>
      </c>
    </row>
    <row r="22" spans="1:6" s="21" customFormat="1" ht="12.75" customHeight="1">
      <c r="A22" s="160"/>
      <c r="B22" s="9" t="s">
        <v>94</v>
      </c>
      <c r="C22" s="147" t="s">
        <v>7</v>
      </c>
      <c r="D22" s="38">
        <v>13</v>
      </c>
      <c r="E22" s="39"/>
      <c r="F22" s="40">
        <f>+D22*E22</f>
        <v>0</v>
      </c>
    </row>
    <row r="23" spans="1:6" s="21" customFormat="1" ht="12.75">
      <c r="A23" s="160" t="s">
        <v>96</v>
      </c>
      <c r="B23" s="9" t="s">
        <v>95</v>
      </c>
      <c r="C23" s="147" t="s">
        <v>7</v>
      </c>
      <c r="D23" s="38">
        <v>2</v>
      </c>
      <c r="E23" s="39"/>
      <c r="F23" s="40">
        <f>+D23*E23</f>
        <v>0</v>
      </c>
    </row>
    <row r="24" spans="1:6" s="34" customFormat="1" ht="12.75">
      <c r="A24" s="160">
        <v>8</v>
      </c>
      <c r="B24" s="9" t="s">
        <v>97</v>
      </c>
      <c r="C24" s="147" t="s">
        <v>7</v>
      </c>
      <c r="D24" s="38">
        <v>1</v>
      </c>
      <c r="E24" s="39"/>
      <c r="F24" s="40">
        <f aca="true" t="shared" si="2" ref="F24:F30">+D24*E24</f>
        <v>0</v>
      </c>
    </row>
    <row r="25" spans="1:6" s="34" customFormat="1" ht="12.75">
      <c r="A25" s="160">
        <v>9</v>
      </c>
      <c r="B25" s="9" t="s">
        <v>98</v>
      </c>
      <c r="C25" s="147" t="s">
        <v>7</v>
      </c>
      <c r="D25" s="38">
        <v>1</v>
      </c>
      <c r="E25" s="39"/>
      <c r="F25" s="40">
        <f t="shared" si="2"/>
        <v>0</v>
      </c>
    </row>
    <row r="26" spans="1:6" s="34" customFormat="1" ht="12.75">
      <c r="A26" s="160">
        <v>13</v>
      </c>
      <c r="B26" s="9" t="s">
        <v>101</v>
      </c>
      <c r="C26" s="147" t="s">
        <v>7</v>
      </c>
      <c r="D26" s="38">
        <v>1</v>
      </c>
      <c r="E26" s="39"/>
      <c r="F26" s="40">
        <f t="shared" si="2"/>
        <v>0</v>
      </c>
    </row>
    <row r="27" spans="1:6" s="34" customFormat="1" ht="12.75">
      <c r="A27" s="160">
        <v>23</v>
      </c>
      <c r="B27" s="9" t="s">
        <v>99</v>
      </c>
      <c r="C27" s="147" t="s">
        <v>7</v>
      </c>
      <c r="D27" s="38">
        <v>1</v>
      </c>
      <c r="E27" s="39"/>
      <c r="F27" s="40">
        <f t="shared" si="2"/>
        <v>0</v>
      </c>
    </row>
    <row r="28" spans="1:6" s="21" customFormat="1" ht="12.75">
      <c r="A28" s="160">
        <v>24</v>
      </c>
      <c r="B28" s="9" t="s">
        <v>100</v>
      </c>
      <c r="C28" s="147" t="s">
        <v>7</v>
      </c>
      <c r="D28" s="38">
        <v>1</v>
      </c>
      <c r="E28" s="39"/>
      <c r="F28" s="40">
        <f t="shared" si="2"/>
        <v>0</v>
      </c>
    </row>
    <row r="29" spans="1:6" s="21" customFormat="1" ht="12.75">
      <c r="A29" s="160">
        <v>30</v>
      </c>
      <c r="B29" s="9" t="s">
        <v>103</v>
      </c>
      <c r="C29" s="147" t="s">
        <v>7</v>
      </c>
      <c r="D29" s="38">
        <v>1</v>
      </c>
      <c r="E29" s="39"/>
      <c r="F29" s="40">
        <f t="shared" si="2"/>
        <v>0</v>
      </c>
    </row>
    <row r="30" spans="1:6" s="21" customFormat="1" ht="12.75">
      <c r="A30" s="35">
        <v>37</v>
      </c>
      <c r="B30" s="9" t="s">
        <v>102</v>
      </c>
      <c r="C30" s="37" t="s">
        <v>7</v>
      </c>
      <c r="D30" s="38">
        <v>1</v>
      </c>
      <c r="E30" s="39"/>
      <c r="F30" s="40">
        <f t="shared" si="2"/>
        <v>0</v>
      </c>
    </row>
    <row r="31" spans="1:11" s="21" customFormat="1" ht="14.25" customHeight="1">
      <c r="A31" s="41" t="s">
        <v>23</v>
      </c>
      <c r="B31" s="42"/>
      <c r="C31" s="43"/>
      <c r="D31" s="44"/>
      <c r="E31" s="45"/>
      <c r="F31" s="161">
        <f>SUM(F16:F30)</f>
        <v>0</v>
      </c>
      <c r="G31" s="96"/>
      <c r="H31" s="96"/>
      <c r="I31" s="96"/>
      <c r="J31" s="96"/>
      <c r="K31" s="96"/>
    </row>
    <row r="32" spans="1:41" s="21" customFormat="1" ht="14.25" customHeight="1">
      <c r="A32" s="162"/>
      <c r="B32" s="144"/>
      <c r="C32" s="102"/>
      <c r="D32" s="103"/>
      <c r="E32" s="104"/>
      <c r="F32" s="115"/>
      <c r="G32" s="14"/>
      <c r="H32" s="14"/>
      <c r="I32" s="14"/>
      <c r="J32" s="14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6" s="21" customFormat="1" ht="15" customHeight="1">
      <c r="A33" s="27" t="s">
        <v>42</v>
      </c>
      <c r="C33" s="46"/>
      <c r="D33" s="47"/>
      <c r="E33" s="48"/>
      <c r="F33" s="49"/>
    </row>
    <row r="34" spans="1:6" s="21" customFormat="1" ht="16.5" customHeight="1">
      <c r="A34" s="215" t="s">
        <v>0</v>
      </c>
      <c r="B34" s="216"/>
      <c r="C34" s="216"/>
      <c r="D34" s="216"/>
      <c r="E34" s="216"/>
      <c r="F34" s="217"/>
    </row>
    <row r="35" spans="1:6" s="34" customFormat="1" ht="22.5">
      <c r="A35" s="28" t="s">
        <v>1</v>
      </c>
      <c r="B35" s="29" t="s">
        <v>2</v>
      </c>
      <c r="C35" s="30" t="s">
        <v>3</v>
      </c>
      <c r="D35" s="31" t="s">
        <v>4</v>
      </c>
      <c r="E35" s="32" t="s">
        <v>5</v>
      </c>
      <c r="F35" s="33" t="s">
        <v>6</v>
      </c>
    </row>
    <row r="36" spans="1:6" s="21" customFormat="1" ht="33" customHeight="1">
      <c r="A36" s="35" t="s">
        <v>44</v>
      </c>
      <c r="B36" s="36" t="s">
        <v>43</v>
      </c>
      <c r="C36" s="37" t="s">
        <v>7</v>
      </c>
      <c r="D36" s="38">
        <f>+D50</f>
        <v>4</v>
      </c>
      <c r="E36" s="39"/>
      <c r="F36" s="40">
        <f>+D36*E36</f>
        <v>0</v>
      </c>
    </row>
    <row r="37" spans="1:6" s="21" customFormat="1" ht="21" customHeight="1">
      <c r="A37" s="35" t="s">
        <v>45</v>
      </c>
      <c r="B37" s="36" t="s">
        <v>46</v>
      </c>
      <c r="C37" s="37" t="s">
        <v>7</v>
      </c>
      <c r="D37" s="38">
        <f>+D36</f>
        <v>4</v>
      </c>
      <c r="E37" s="39"/>
      <c r="F37" s="40">
        <f>+D37*E37</f>
        <v>0</v>
      </c>
    </row>
    <row r="38" spans="1:6" s="21" customFormat="1" ht="22.5">
      <c r="A38" s="35" t="s">
        <v>8</v>
      </c>
      <c r="B38" s="36" t="s">
        <v>32</v>
      </c>
      <c r="C38" s="37" t="s">
        <v>7</v>
      </c>
      <c r="D38" s="38">
        <f>+D36</f>
        <v>4</v>
      </c>
      <c r="E38" s="39"/>
      <c r="F38" s="40">
        <f>+D38*E38</f>
        <v>0</v>
      </c>
    </row>
    <row r="39" spans="1:6" s="55" customFormat="1" ht="23.25" customHeight="1">
      <c r="A39" s="50" t="s">
        <v>36</v>
      </c>
      <c r="B39" s="51" t="s">
        <v>37</v>
      </c>
      <c r="C39" s="52" t="s">
        <v>33</v>
      </c>
      <c r="D39" s="53">
        <f>+D36*1.5</f>
        <v>6</v>
      </c>
      <c r="E39" s="54"/>
      <c r="F39" s="40">
        <f>+D39*E39</f>
        <v>0</v>
      </c>
    </row>
    <row r="40" spans="1:6" s="21" customFormat="1" ht="12.75" customHeight="1">
      <c r="A40" s="35" t="s">
        <v>9</v>
      </c>
      <c r="B40" s="36" t="s">
        <v>74</v>
      </c>
      <c r="C40" s="37" t="s">
        <v>34</v>
      </c>
      <c r="D40" s="38">
        <f>+D36*0.1</f>
        <v>0.4</v>
      </c>
      <c r="E40" s="39"/>
      <c r="F40" s="40">
        <f>+D40*E40</f>
        <v>0</v>
      </c>
    </row>
    <row r="41" spans="1:6" s="5" customFormat="1" ht="13.5">
      <c r="A41" s="6"/>
      <c r="B41" s="1" t="s">
        <v>17</v>
      </c>
      <c r="C41" s="2"/>
      <c r="D41" s="3"/>
      <c r="E41" s="4"/>
      <c r="F41" s="8">
        <f>SUM(F36:F40)</f>
        <v>0</v>
      </c>
    </row>
    <row r="42" spans="1:6" s="62" customFormat="1" ht="12.75">
      <c r="A42" s="56"/>
      <c r="B42" s="57"/>
      <c r="C42" s="58"/>
      <c r="D42" s="59"/>
      <c r="E42" s="60"/>
      <c r="F42" s="61"/>
    </row>
    <row r="43" spans="1:6" s="63" customFormat="1" ht="15" customHeight="1">
      <c r="A43" s="218" t="s">
        <v>26</v>
      </c>
      <c r="B43" s="219"/>
      <c r="C43" s="219"/>
      <c r="D43" s="219"/>
      <c r="E43" s="219"/>
      <c r="F43" s="220"/>
    </row>
    <row r="44" spans="1:6" s="14" customFormat="1" ht="22.5">
      <c r="A44" s="64" t="s">
        <v>1</v>
      </c>
      <c r="B44" s="65" t="s">
        <v>2</v>
      </c>
      <c r="C44" s="66" t="s">
        <v>3</v>
      </c>
      <c r="D44" s="31" t="s">
        <v>4</v>
      </c>
      <c r="E44" s="67" t="s">
        <v>10</v>
      </c>
      <c r="F44" s="68" t="s">
        <v>6</v>
      </c>
    </row>
    <row r="45" spans="1:6" s="14" customFormat="1" ht="14.25" customHeight="1">
      <c r="A45" s="12"/>
      <c r="B45" s="69" t="s">
        <v>65</v>
      </c>
      <c r="C45" s="70"/>
      <c r="D45" s="71"/>
      <c r="E45" s="13"/>
      <c r="F45" s="72"/>
    </row>
    <row r="46" spans="1:6" s="96" customFormat="1" ht="14.25" customHeight="1">
      <c r="A46" s="77"/>
      <c r="B46" s="9" t="s">
        <v>47</v>
      </c>
      <c r="C46" s="118" t="s">
        <v>7</v>
      </c>
      <c r="D46" s="117">
        <v>1</v>
      </c>
      <c r="E46" s="80"/>
      <c r="F46" s="97">
        <f>+D46*E46</f>
        <v>0</v>
      </c>
    </row>
    <row r="47" spans="1:6" s="96" customFormat="1" ht="14.25" customHeight="1">
      <c r="A47" s="77"/>
      <c r="B47" s="9" t="s">
        <v>48</v>
      </c>
      <c r="C47" s="118" t="s">
        <v>7</v>
      </c>
      <c r="D47" s="117">
        <v>1</v>
      </c>
      <c r="E47" s="80"/>
      <c r="F47" s="97">
        <f>+D47*E47</f>
        <v>0</v>
      </c>
    </row>
    <row r="48" spans="1:6" s="14" customFormat="1" ht="14.25" customHeight="1">
      <c r="A48" s="12"/>
      <c r="B48" s="9" t="s">
        <v>49</v>
      </c>
      <c r="C48" s="118" t="s">
        <v>7</v>
      </c>
      <c r="D48" s="117">
        <v>1</v>
      </c>
      <c r="E48" s="80"/>
      <c r="F48" s="97">
        <f>+D48*E48</f>
        <v>0</v>
      </c>
    </row>
    <row r="49" spans="1:6" s="14" customFormat="1" ht="14.25" customHeight="1">
      <c r="A49" s="12"/>
      <c r="B49" s="9" t="s">
        <v>50</v>
      </c>
      <c r="C49" s="118" t="s">
        <v>7</v>
      </c>
      <c r="D49" s="117">
        <v>1</v>
      </c>
      <c r="E49" s="80"/>
      <c r="F49" s="97">
        <f>+D49*E49</f>
        <v>0</v>
      </c>
    </row>
    <row r="50" spans="1:6" s="14" customFormat="1" ht="14.25" customHeight="1">
      <c r="A50" s="73"/>
      <c r="B50" s="74" t="s">
        <v>15</v>
      </c>
      <c r="C50" s="121" t="s">
        <v>7</v>
      </c>
      <c r="D50" s="122">
        <f>SUM(D46:D49)</f>
        <v>4</v>
      </c>
      <c r="E50" s="116"/>
      <c r="F50" s="76">
        <f>SUM(F46:F49)</f>
        <v>0</v>
      </c>
    </row>
    <row r="51" spans="1:6" s="14" customFormat="1" ht="14.25" customHeight="1">
      <c r="A51" s="73"/>
      <c r="B51" s="74" t="s">
        <v>11</v>
      </c>
      <c r="C51" s="75"/>
      <c r="D51" s="71"/>
      <c r="E51" s="116"/>
      <c r="F51" s="72"/>
    </row>
    <row r="52" spans="1:6" s="14" customFormat="1" ht="14.25" customHeight="1">
      <c r="A52" s="73"/>
      <c r="B52" s="10" t="s">
        <v>59</v>
      </c>
      <c r="C52" s="98" t="s">
        <v>19</v>
      </c>
      <c r="D52" s="79">
        <f>+D50*0.5</f>
        <v>2</v>
      </c>
      <c r="E52" s="80"/>
      <c r="F52" s="40">
        <f aca="true" t="shared" si="3" ref="F52:F57">+D52*E52</f>
        <v>0</v>
      </c>
    </row>
    <row r="53" spans="1:6" s="14" customFormat="1" ht="14.25" customHeight="1">
      <c r="A53" s="77"/>
      <c r="B53" s="10" t="s">
        <v>60</v>
      </c>
      <c r="C53" s="78" t="s">
        <v>12</v>
      </c>
      <c r="D53" s="79">
        <f>+D50*0.15*1.5</f>
        <v>0.8999999999999999</v>
      </c>
      <c r="E53" s="80"/>
      <c r="F53" s="40">
        <f t="shared" si="3"/>
        <v>0</v>
      </c>
    </row>
    <row r="54" spans="1:6" s="96" customFormat="1" ht="14.25" customHeight="1">
      <c r="A54" s="77"/>
      <c r="B54" s="10" t="s">
        <v>69</v>
      </c>
      <c r="C54" s="78" t="s">
        <v>12</v>
      </c>
      <c r="D54" s="79">
        <f>+D50*0.21</f>
        <v>0.84</v>
      </c>
      <c r="E54" s="80"/>
      <c r="F54" s="40">
        <f>+D54*E54</f>
        <v>0</v>
      </c>
    </row>
    <row r="55" spans="1:6" s="14" customFormat="1" ht="14.25" customHeight="1">
      <c r="A55" s="12"/>
      <c r="B55" s="7" t="s">
        <v>20</v>
      </c>
      <c r="C55" s="75" t="s">
        <v>7</v>
      </c>
      <c r="D55" s="81">
        <f>3*D50</f>
        <v>12</v>
      </c>
      <c r="E55" s="80"/>
      <c r="F55" s="40">
        <f t="shared" si="3"/>
        <v>0</v>
      </c>
    </row>
    <row r="56" spans="1:6" s="14" customFormat="1" ht="14.25" customHeight="1">
      <c r="A56" s="12"/>
      <c r="B56" s="7" t="s">
        <v>21</v>
      </c>
      <c r="C56" s="75" t="s">
        <v>13</v>
      </c>
      <c r="D56" s="81">
        <f>+D50*3</f>
        <v>12</v>
      </c>
      <c r="E56" s="80"/>
      <c r="F56" s="40">
        <f t="shared" si="3"/>
        <v>0</v>
      </c>
    </row>
    <row r="57" spans="1:6" s="14" customFormat="1" ht="14.25" customHeight="1">
      <c r="A57" s="12"/>
      <c r="B57" s="7" t="s">
        <v>22</v>
      </c>
      <c r="C57" s="75" t="s">
        <v>13</v>
      </c>
      <c r="D57" s="81">
        <f>+D56</f>
        <v>12</v>
      </c>
      <c r="E57" s="80"/>
      <c r="F57" s="40">
        <f t="shared" si="3"/>
        <v>0</v>
      </c>
    </row>
    <row r="58" spans="1:6" s="14" customFormat="1" ht="14.25" customHeight="1">
      <c r="A58" s="12"/>
      <c r="B58" s="74" t="s">
        <v>14</v>
      </c>
      <c r="C58" s="75"/>
      <c r="D58" s="71"/>
      <c r="E58" s="13"/>
      <c r="F58" s="76">
        <f>SUM(F52:F57)</f>
        <v>0</v>
      </c>
    </row>
    <row r="59" spans="1:6" s="14" customFormat="1" ht="14.25" customHeight="1">
      <c r="A59" s="12"/>
      <c r="B59" s="82" t="s">
        <v>16</v>
      </c>
      <c r="C59" s="75"/>
      <c r="D59" s="71"/>
      <c r="E59" s="13"/>
      <c r="F59" s="83">
        <f>+F58+F50</f>
        <v>0</v>
      </c>
    </row>
    <row r="60" spans="1:6" s="14" customFormat="1" ht="14.25" customHeight="1">
      <c r="A60" s="12"/>
      <c r="B60" s="82"/>
      <c r="C60" s="75"/>
      <c r="D60" s="71"/>
      <c r="E60" s="13"/>
      <c r="F60" s="83"/>
    </row>
    <row r="61" spans="1:11" s="21" customFormat="1" ht="14.25" customHeight="1">
      <c r="A61" s="41" t="s">
        <v>24</v>
      </c>
      <c r="B61" s="42"/>
      <c r="C61" s="43"/>
      <c r="D61" s="44"/>
      <c r="E61" s="45"/>
      <c r="F61" s="161">
        <f>+F59+F41</f>
        <v>0</v>
      </c>
      <c r="G61" s="14"/>
      <c r="H61" s="14"/>
      <c r="I61" s="14"/>
      <c r="J61" s="14"/>
      <c r="K61" s="14"/>
    </row>
    <row r="62" spans="1:11" ht="14.25" customHeight="1">
      <c r="A62" s="84"/>
      <c r="B62" s="85"/>
      <c r="C62" s="86"/>
      <c r="D62" s="87"/>
      <c r="E62" s="88"/>
      <c r="F62" s="89"/>
      <c r="G62" s="14"/>
      <c r="H62" s="14"/>
      <c r="I62" s="14"/>
      <c r="J62" s="14"/>
      <c r="K62" s="14"/>
    </row>
    <row r="63" spans="1:6" s="21" customFormat="1" ht="21" customHeight="1">
      <c r="A63" s="27" t="s">
        <v>68</v>
      </c>
      <c r="C63" s="46"/>
      <c r="D63" s="47"/>
      <c r="E63" s="48"/>
      <c r="F63" s="49"/>
    </row>
    <row r="64" spans="1:11" ht="14.25" customHeight="1">
      <c r="A64" s="215" t="s">
        <v>0</v>
      </c>
      <c r="B64" s="216"/>
      <c r="C64" s="216"/>
      <c r="D64" s="216"/>
      <c r="E64" s="216"/>
      <c r="F64" s="217"/>
      <c r="G64" s="14"/>
      <c r="H64" s="14"/>
      <c r="I64" s="14"/>
      <c r="J64" s="14"/>
      <c r="K64" s="14"/>
    </row>
    <row r="65" spans="1:11" ht="22.5">
      <c r="A65" s="28" t="s">
        <v>1</v>
      </c>
      <c r="B65" s="29" t="s">
        <v>2</v>
      </c>
      <c r="C65" s="30" t="s">
        <v>3</v>
      </c>
      <c r="D65" s="31" t="s">
        <v>4</v>
      </c>
      <c r="E65" s="32" t="s">
        <v>5</v>
      </c>
      <c r="F65" s="33" t="s">
        <v>6</v>
      </c>
      <c r="G65" s="14"/>
      <c r="H65" s="14"/>
      <c r="I65" s="14"/>
      <c r="J65" s="14"/>
      <c r="K65" s="14"/>
    </row>
    <row r="66" spans="1:11" ht="33.75">
      <c r="A66" s="35" t="s">
        <v>63</v>
      </c>
      <c r="B66" s="36" t="s">
        <v>62</v>
      </c>
      <c r="C66" s="37" t="s">
        <v>7</v>
      </c>
      <c r="D66" s="38">
        <f>+D76</f>
        <v>1</v>
      </c>
      <c r="E66" s="39"/>
      <c r="F66" s="40">
        <f>+D66*E66</f>
        <v>0</v>
      </c>
      <c r="G66" s="14"/>
      <c r="H66" s="14"/>
      <c r="I66" s="14"/>
      <c r="J66" s="14"/>
      <c r="K66" s="14"/>
    </row>
    <row r="67" spans="1:11" ht="22.5">
      <c r="A67" s="35" t="s">
        <v>72</v>
      </c>
      <c r="B67" s="36" t="s">
        <v>64</v>
      </c>
      <c r="C67" s="37" t="s">
        <v>7</v>
      </c>
      <c r="D67" s="38">
        <f>+D66</f>
        <v>1</v>
      </c>
      <c r="E67" s="39"/>
      <c r="F67" s="40">
        <f>+D67*E67</f>
        <v>0</v>
      </c>
      <c r="G67" s="14"/>
      <c r="H67" s="14"/>
      <c r="I67" s="14"/>
      <c r="J67" s="14"/>
      <c r="K67" s="14"/>
    </row>
    <row r="68" spans="1:11" ht="12.75">
      <c r="A68" s="35" t="s">
        <v>25</v>
      </c>
      <c r="B68" s="36" t="s">
        <v>35</v>
      </c>
      <c r="C68" s="37" t="s">
        <v>7</v>
      </c>
      <c r="D68" s="38">
        <f>+D66</f>
        <v>1</v>
      </c>
      <c r="E68" s="39"/>
      <c r="F68" s="40">
        <f>+D68*E68</f>
        <v>0</v>
      </c>
      <c r="G68" s="14"/>
      <c r="H68" s="14"/>
      <c r="I68" s="14"/>
      <c r="J68" s="14"/>
      <c r="K68" s="14"/>
    </row>
    <row r="69" spans="1:11" ht="22.5">
      <c r="A69" s="50" t="s">
        <v>36</v>
      </c>
      <c r="B69" s="51" t="s">
        <v>37</v>
      </c>
      <c r="C69" s="52" t="s">
        <v>33</v>
      </c>
      <c r="D69" s="53">
        <f>+D66*1.5</f>
        <v>1.5</v>
      </c>
      <c r="E69" s="54"/>
      <c r="F69" s="40">
        <f>+D69*E69</f>
        <v>0</v>
      </c>
      <c r="G69" s="14"/>
      <c r="H69" s="14"/>
      <c r="I69" s="14"/>
      <c r="J69" s="14"/>
      <c r="K69" s="14"/>
    </row>
    <row r="70" spans="1:11" ht="12.75">
      <c r="A70" s="35" t="s">
        <v>9</v>
      </c>
      <c r="B70" s="36" t="s">
        <v>75</v>
      </c>
      <c r="C70" s="37" t="s">
        <v>34</v>
      </c>
      <c r="D70" s="38">
        <f>+D66*0.075</f>
        <v>0.075</v>
      </c>
      <c r="E70" s="39"/>
      <c r="F70" s="40">
        <f>+D70*E70</f>
        <v>0</v>
      </c>
      <c r="G70" s="14"/>
      <c r="H70" s="14"/>
      <c r="I70" s="14"/>
      <c r="J70" s="14"/>
      <c r="K70" s="14"/>
    </row>
    <row r="71" spans="1:11" ht="12.75">
      <c r="A71" s="90"/>
      <c r="B71" s="91" t="s">
        <v>17</v>
      </c>
      <c r="C71" s="92"/>
      <c r="D71" s="93"/>
      <c r="E71" s="94"/>
      <c r="F71" s="95">
        <f>SUM(F66:F70)</f>
        <v>0</v>
      </c>
      <c r="G71" s="14"/>
      <c r="H71" s="14"/>
      <c r="I71" s="14"/>
      <c r="J71" s="14"/>
      <c r="K71" s="14"/>
    </row>
    <row r="72" spans="1:11" ht="12.75">
      <c r="A72" s="110"/>
      <c r="B72" s="85"/>
      <c r="C72" s="86"/>
      <c r="D72" s="87"/>
      <c r="E72" s="88"/>
      <c r="F72" s="111"/>
      <c r="G72" s="14"/>
      <c r="H72" s="14"/>
      <c r="I72" s="14"/>
      <c r="J72" s="14"/>
      <c r="K72" s="14"/>
    </row>
    <row r="73" spans="1:6" s="63" customFormat="1" ht="15" customHeight="1">
      <c r="A73" s="218" t="s">
        <v>26</v>
      </c>
      <c r="B73" s="219"/>
      <c r="C73" s="219"/>
      <c r="D73" s="219"/>
      <c r="E73" s="219"/>
      <c r="F73" s="220"/>
    </row>
    <row r="74" spans="1:6" s="96" customFormat="1" ht="22.5">
      <c r="A74" s="28" t="s">
        <v>1</v>
      </c>
      <c r="B74" s="29" t="s">
        <v>2</v>
      </c>
      <c r="C74" s="30" t="s">
        <v>3</v>
      </c>
      <c r="D74" s="31" t="s">
        <v>4</v>
      </c>
      <c r="E74" s="112" t="s">
        <v>10</v>
      </c>
      <c r="F74" s="113" t="s">
        <v>6</v>
      </c>
    </row>
    <row r="75" spans="1:6" s="96" customFormat="1" ht="11.25">
      <c r="A75" s="28"/>
      <c r="B75" s="149" t="s">
        <v>51</v>
      </c>
      <c r="C75" s="37" t="s">
        <v>7</v>
      </c>
      <c r="D75" s="71">
        <v>1</v>
      </c>
      <c r="E75" s="80"/>
      <c r="F75" s="97">
        <f>+D75*E75</f>
        <v>0</v>
      </c>
    </row>
    <row r="76" spans="1:6" s="96" customFormat="1" ht="14.25" customHeight="1">
      <c r="A76" s="100"/>
      <c r="B76" s="74" t="s">
        <v>15</v>
      </c>
      <c r="C76" s="121"/>
      <c r="D76" s="122">
        <f>SUM(D75:D75)</f>
        <v>1</v>
      </c>
      <c r="E76" s="116"/>
      <c r="F76" s="114">
        <f>SUM(F75:F75)</f>
        <v>0</v>
      </c>
    </row>
    <row r="77" spans="1:6" s="96" customFormat="1" ht="14.25" customHeight="1">
      <c r="A77" s="100"/>
      <c r="B77" s="101" t="s">
        <v>11</v>
      </c>
      <c r="C77" s="98"/>
      <c r="D77" s="99"/>
      <c r="E77" s="116"/>
      <c r="F77" s="97"/>
    </row>
    <row r="78" spans="1:6" s="96" customFormat="1" ht="14.25" customHeight="1">
      <c r="A78" s="77"/>
      <c r="B78" s="10" t="s">
        <v>38</v>
      </c>
      <c r="C78" s="98" t="s">
        <v>19</v>
      </c>
      <c r="D78" s="79">
        <f>+D76*0.2</f>
        <v>0.2</v>
      </c>
      <c r="E78" s="80"/>
      <c r="F78" s="40">
        <f>+D78*E78</f>
        <v>0</v>
      </c>
    </row>
    <row r="79" spans="1:6" s="96" customFormat="1" ht="14.25" customHeight="1">
      <c r="A79" s="77"/>
      <c r="B79" s="10" t="s">
        <v>60</v>
      </c>
      <c r="C79" s="78" t="s">
        <v>12</v>
      </c>
      <c r="D79" s="79">
        <f>+D76*0.15*1.5</f>
        <v>0.22499999999999998</v>
      </c>
      <c r="E79" s="80"/>
      <c r="F79" s="40">
        <f>+D79*E79</f>
        <v>0</v>
      </c>
    </row>
    <row r="80" spans="1:6" s="96" customFormat="1" ht="14.25" customHeight="1">
      <c r="A80" s="77"/>
      <c r="B80" s="10" t="s">
        <v>67</v>
      </c>
      <c r="C80" s="78" t="s">
        <v>12</v>
      </c>
      <c r="D80" s="79">
        <f>+D76*0.07</f>
        <v>0.07</v>
      </c>
      <c r="E80" s="80"/>
      <c r="F80" s="40">
        <f>+D80*E80</f>
        <v>0</v>
      </c>
    </row>
    <row r="81" spans="1:6" s="96" customFormat="1" ht="14.25" customHeight="1">
      <c r="A81" s="77"/>
      <c r="B81" s="9" t="s">
        <v>61</v>
      </c>
      <c r="C81" s="98" t="s">
        <v>7</v>
      </c>
      <c r="D81" s="79">
        <f>+D76</f>
        <v>1</v>
      </c>
      <c r="E81" s="80"/>
      <c r="F81" s="40">
        <f>+D81*E81</f>
        <v>0</v>
      </c>
    </row>
    <row r="82" spans="1:6" s="96" customFormat="1" ht="14.25" customHeight="1">
      <c r="A82" s="77"/>
      <c r="B82" s="9" t="s">
        <v>27</v>
      </c>
      <c r="C82" s="98" t="s">
        <v>13</v>
      </c>
      <c r="D82" s="79">
        <f>+D76*0.5</f>
        <v>0.5</v>
      </c>
      <c r="E82" s="80"/>
      <c r="F82" s="40">
        <f>+D82*E82</f>
        <v>0</v>
      </c>
    </row>
    <row r="83" spans="1:6" s="96" customFormat="1" ht="14.25" customHeight="1">
      <c r="A83" s="77"/>
      <c r="B83" s="101" t="s">
        <v>14</v>
      </c>
      <c r="C83" s="98"/>
      <c r="D83" s="99"/>
      <c r="E83" s="80"/>
      <c r="F83" s="114">
        <f>SUM(F78:F82)</f>
        <v>0</v>
      </c>
    </row>
    <row r="84" spans="1:6" s="96" customFormat="1" ht="14.25" customHeight="1">
      <c r="A84" s="77"/>
      <c r="B84" s="82" t="s">
        <v>16</v>
      </c>
      <c r="C84" s="98"/>
      <c r="D84" s="99"/>
      <c r="E84" s="80"/>
      <c r="F84" s="95">
        <f>+F76+F83</f>
        <v>0</v>
      </c>
    </row>
    <row r="85" spans="1:6" s="21" customFormat="1" ht="14.25" customHeight="1">
      <c r="A85" s="77"/>
      <c r="B85" s="91"/>
      <c r="C85" s="92"/>
      <c r="D85" s="93"/>
      <c r="E85" s="94"/>
      <c r="F85" s="95"/>
    </row>
    <row r="86" spans="1:11" s="21" customFormat="1" ht="14.25" customHeight="1">
      <c r="A86" s="41" t="s">
        <v>66</v>
      </c>
      <c r="B86" s="42"/>
      <c r="C86" s="43"/>
      <c r="D86" s="44"/>
      <c r="E86" s="45"/>
      <c r="F86" s="161">
        <f>+F71+F84</f>
        <v>0</v>
      </c>
      <c r="G86" s="14"/>
      <c r="H86" s="14"/>
      <c r="I86" s="14"/>
      <c r="J86" s="14"/>
      <c r="K86" s="14"/>
    </row>
    <row r="87" spans="1:11" ht="12.75">
      <c r="A87" s="84"/>
      <c r="B87" s="85"/>
      <c r="C87" s="86"/>
      <c r="D87" s="87"/>
      <c r="E87" s="88"/>
      <c r="F87" s="89"/>
      <c r="G87" s="14"/>
      <c r="H87" s="14"/>
      <c r="I87" s="14"/>
      <c r="J87" s="14"/>
      <c r="K87" s="14"/>
    </row>
    <row r="88" spans="1:6" s="21" customFormat="1" ht="21" customHeight="1">
      <c r="A88" s="27" t="s">
        <v>70</v>
      </c>
      <c r="C88" s="46"/>
      <c r="D88" s="47"/>
      <c r="E88" s="48"/>
      <c r="F88" s="49"/>
    </row>
    <row r="89" spans="1:11" ht="14.25" customHeight="1">
      <c r="A89" s="215" t="s">
        <v>0</v>
      </c>
      <c r="B89" s="216"/>
      <c r="C89" s="216"/>
      <c r="D89" s="216"/>
      <c r="E89" s="216"/>
      <c r="F89" s="217"/>
      <c r="G89" s="14"/>
      <c r="H89" s="14"/>
      <c r="I89" s="14"/>
      <c r="J89" s="14"/>
      <c r="K89" s="14"/>
    </row>
    <row r="90" spans="1:11" ht="22.5">
      <c r="A90" s="28" t="s">
        <v>1</v>
      </c>
      <c r="B90" s="29" t="s">
        <v>2</v>
      </c>
      <c r="C90" s="30" t="s">
        <v>3</v>
      </c>
      <c r="D90" s="31" t="s">
        <v>4</v>
      </c>
      <c r="E90" s="32" t="s">
        <v>5</v>
      </c>
      <c r="F90" s="33" t="s">
        <v>6</v>
      </c>
      <c r="G90" s="14"/>
      <c r="H90" s="14"/>
      <c r="I90" s="14"/>
      <c r="J90" s="14"/>
      <c r="K90" s="14"/>
    </row>
    <row r="91" spans="1:11" s="21" customFormat="1" ht="33.75">
      <c r="A91" s="35" t="s">
        <v>81</v>
      </c>
      <c r="B91" s="36" t="s">
        <v>80</v>
      </c>
      <c r="C91" s="37" t="s">
        <v>7</v>
      </c>
      <c r="D91" s="38">
        <f>+D106</f>
        <v>7</v>
      </c>
      <c r="E91" s="39"/>
      <c r="F91" s="40">
        <f>+D91*E91</f>
        <v>0</v>
      </c>
      <c r="G91" s="96"/>
      <c r="H91" s="96"/>
      <c r="I91" s="96"/>
      <c r="J91" s="96"/>
      <c r="K91" s="96"/>
    </row>
    <row r="92" spans="1:11" s="21" customFormat="1" ht="22.5">
      <c r="A92" s="35" t="s">
        <v>71</v>
      </c>
      <c r="B92" s="36" t="s">
        <v>73</v>
      </c>
      <c r="C92" s="37" t="s">
        <v>7</v>
      </c>
      <c r="D92" s="38">
        <f>+D91</f>
        <v>7</v>
      </c>
      <c r="E92" s="39"/>
      <c r="F92" s="40">
        <f>+D92*E92</f>
        <v>0</v>
      </c>
      <c r="G92" s="96"/>
      <c r="H92" s="96"/>
      <c r="I92" s="96"/>
      <c r="J92" s="96"/>
      <c r="K92" s="96"/>
    </row>
    <row r="93" spans="1:11" s="21" customFormat="1" ht="22.5">
      <c r="A93" s="50" t="s">
        <v>36</v>
      </c>
      <c r="B93" s="51" t="s">
        <v>37</v>
      </c>
      <c r="C93" s="52" t="s">
        <v>33</v>
      </c>
      <c r="D93" s="53">
        <f>+D91</f>
        <v>7</v>
      </c>
      <c r="E93" s="54"/>
      <c r="F93" s="40">
        <f>+D93*E93</f>
        <v>0</v>
      </c>
      <c r="G93" s="96"/>
      <c r="H93" s="96"/>
      <c r="I93" s="96"/>
      <c r="J93" s="96"/>
      <c r="K93" s="96"/>
    </row>
    <row r="94" spans="1:11" s="21" customFormat="1" ht="12.75">
      <c r="A94" s="35" t="s">
        <v>9</v>
      </c>
      <c r="B94" s="36" t="s">
        <v>78</v>
      </c>
      <c r="C94" s="37" t="s">
        <v>34</v>
      </c>
      <c r="D94" s="38">
        <f>+D91*0.05</f>
        <v>0.35000000000000003</v>
      </c>
      <c r="E94" s="39"/>
      <c r="F94" s="40">
        <f>+D94*E94</f>
        <v>0</v>
      </c>
      <c r="G94" s="96"/>
      <c r="H94" s="96"/>
      <c r="I94" s="96"/>
      <c r="J94" s="96"/>
      <c r="K94" s="96"/>
    </row>
    <row r="95" spans="1:11" s="21" customFormat="1" ht="12.75">
      <c r="A95" s="90"/>
      <c r="B95" s="91" t="s">
        <v>17</v>
      </c>
      <c r="C95" s="92"/>
      <c r="D95" s="93"/>
      <c r="E95" s="94"/>
      <c r="F95" s="95">
        <f>SUM(F91:F94)</f>
        <v>0</v>
      </c>
      <c r="G95" s="96"/>
      <c r="H95" s="96"/>
      <c r="I95" s="96"/>
      <c r="J95" s="96"/>
      <c r="K95" s="96"/>
    </row>
    <row r="96" spans="1:11" s="21" customFormat="1" ht="12.75">
      <c r="A96" s="132"/>
      <c r="B96" s="133"/>
      <c r="C96" s="134"/>
      <c r="D96" s="135"/>
      <c r="E96" s="136"/>
      <c r="F96" s="137"/>
      <c r="G96" s="96"/>
      <c r="H96" s="96"/>
      <c r="I96" s="96"/>
      <c r="J96" s="96"/>
      <c r="K96" s="96"/>
    </row>
    <row r="97" spans="1:6" s="21" customFormat="1" ht="15" customHeight="1">
      <c r="A97" s="221" t="s">
        <v>26</v>
      </c>
      <c r="B97" s="222"/>
      <c r="C97" s="222"/>
      <c r="D97" s="222"/>
      <c r="E97" s="222"/>
      <c r="F97" s="223"/>
    </row>
    <row r="98" spans="1:6" s="96" customFormat="1" ht="22.5">
      <c r="A98" s="28" t="s">
        <v>1</v>
      </c>
      <c r="B98" s="29" t="s">
        <v>2</v>
      </c>
      <c r="C98" s="30" t="s">
        <v>3</v>
      </c>
      <c r="D98" s="31" t="s">
        <v>4</v>
      </c>
      <c r="E98" s="112" t="s">
        <v>10</v>
      </c>
      <c r="F98" s="113" t="s">
        <v>6</v>
      </c>
    </row>
    <row r="99" spans="1:6" s="96" customFormat="1" ht="11.25">
      <c r="A99" s="28"/>
      <c r="B99" s="149" t="s">
        <v>129</v>
      </c>
      <c r="C99" s="37" t="s">
        <v>7</v>
      </c>
      <c r="D99" s="99">
        <v>1</v>
      </c>
      <c r="E99" s="80"/>
      <c r="F99" s="97">
        <f>+D99*E99</f>
        <v>0</v>
      </c>
    </row>
    <row r="100" spans="1:6" s="96" customFormat="1" ht="11.25">
      <c r="A100" s="28"/>
      <c r="B100" s="149" t="s">
        <v>52</v>
      </c>
      <c r="C100" s="37" t="s">
        <v>7</v>
      </c>
      <c r="D100" s="99">
        <v>1</v>
      </c>
      <c r="E100" s="80"/>
      <c r="F100" s="97">
        <f aca="true" t="shared" si="4" ref="F100:F105">+D100*E100</f>
        <v>0</v>
      </c>
    </row>
    <row r="101" spans="1:6" s="96" customFormat="1" ht="11.25">
      <c r="A101" s="28"/>
      <c r="B101" s="149" t="s">
        <v>53</v>
      </c>
      <c r="C101" s="37" t="s">
        <v>7</v>
      </c>
      <c r="D101" s="117">
        <v>1</v>
      </c>
      <c r="E101" s="80"/>
      <c r="F101" s="97">
        <f t="shared" si="4"/>
        <v>0</v>
      </c>
    </row>
    <row r="102" spans="1:6" s="96" customFormat="1" ht="11.25">
      <c r="A102" s="28"/>
      <c r="B102" s="149" t="s">
        <v>54</v>
      </c>
      <c r="C102" s="37" t="s">
        <v>7</v>
      </c>
      <c r="D102" s="117">
        <v>1</v>
      </c>
      <c r="E102" s="80"/>
      <c r="F102" s="97">
        <f t="shared" si="4"/>
        <v>0</v>
      </c>
    </row>
    <row r="103" spans="1:6" s="96" customFormat="1" ht="11.25">
      <c r="A103" s="28"/>
      <c r="B103" s="149" t="s">
        <v>55</v>
      </c>
      <c r="C103" s="37" t="s">
        <v>7</v>
      </c>
      <c r="D103" s="117">
        <v>1</v>
      </c>
      <c r="E103" s="80"/>
      <c r="F103" s="97">
        <f t="shared" si="4"/>
        <v>0</v>
      </c>
    </row>
    <row r="104" spans="1:6" s="96" customFormat="1" ht="11.25">
      <c r="A104" s="28"/>
      <c r="B104" s="149" t="s">
        <v>56</v>
      </c>
      <c r="C104" s="37" t="s">
        <v>7</v>
      </c>
      <c r="D104" s="117">
        <v>1</v>
      </c>
      <c r="E104" s="80"/>
      <c r="F104" s="97">
        <f t="shared" si="4"/>
        <v>0</v>
      </c>
    </row>
    <row r="105" spans="1:6" s="96" customFormat="1" ht="14.25" customHeight="1">
      <c r="A105" s="77"/>
      <c r="B105" s="9" t="s">
        <v>57</v>
      </c>
      <c r="C105" s="118" t="s">
        <v>7</v>
      </c>
      <c r="D105" s="117">
        <v>1</v>
      </c>
      <c r="E105" s="80"/>
      <c r="F105" s="97">
        <f t="shared" si="4"/>
        <v>0</v>
      </c>
    </row>
    <row r="106" spans="1:6" s="96" customFormat="1" ht="14.25" customHeight="1">
      <c r="A106" s="100"/>
      <c r="B106" s="101" t="s">
        <v>15</v>
      </c>
      <c r="C106" s="130"/>
      <c r="D106" s="131">
        <f>SUM(D99:D105)</f>
        <v>7</v>
      </c>
      <c r="E106" s="80"/>
      <c r="F106" s="114">
        <f>SUM(F99:F105)</f>
        <v>0</v>
      </c>
    </row>
    <row r="107" spans="1:6" s="96" customFormat="1" ht="14.25" customHeight="1">
      <c r="A107" s="100"/>
      <c r="B107" s="101" t="s">
        <v>11</v>
      </c>
      <c r="C107" s="98"/>
      <c r="D107" s="99"/>
      <c r="E107" s="80"/>
      <c r="F107" s="97"/>
    </row>
    <row r="108" spans="1:6" s="96" customFormat="1" ht="14.25" customHeight="1">
      <c r="A108" s="77"/>
      <c r="B108" s="10" t="s">
        <v>76</v>
      </c>
      <c r="C108" s="98" t="s">
        <v>19</v>
      </c>
      <c r="D108" s="79">
        <f>+D106*0.1</f>
        <v>0.7000000000000001</v>
      </c>
      <c r="E108" s="80"/>
      <c r="F108" s="40">
        <f>+D108*E108</f>
        <v>0</v>
      </c>
    </row>
    <row r="109" spans="1:6" s="96" customFormat="1" ht="14.25" customHeight="1">
      <c r="A109" s="77"/>
      <c r="B109" s="10" t="s">
        <v>60</v>
      </c>
      <c r="C109" s="78" t="s">
        <v>12</v>
      </c>
      <c r="D109" s="79">
        <f>+D106*0.15*1</f>
        <v>1.05</v>
      </c>
      <c r="E109" s="80"/>
      <c r="F109" s="40">
        <f>+D109*E109</f>
        <v>0</v>
      </c>
    </row>
    <row r="110" spans="1:6" s="96" customFormat="1" ht="14.25" customHeight="1">
      <c r="A110" s="77"/>
      <c r="B110" s="10" t="s">
        <v>77</v>
      </c>
      <c r="C110" s="78" t="s">
        <v>12</v>
      </c>
      <c r="D110" s="79">
        <f>+D106*0.03</f>
        <v>0.21</v>
      </c>
      <c r="E110" s="80"/>
      <c r="F110" s="40">
        <f>+D110*E110</f>
        <v>0</v>
      </c>
    </row>
    <row r="111" spans="1:6" s="96" customFormat="1" ht="14.25" customHeight="1">
      <c r="A111" s="77"/>
      <c r="B111" s="101" t="s">
        <v>14</v>
      </c>
      <c r="C111" s="98"/>
      <c r="D111" s="99"/>
      <c r="E111" s="80"/>
      <c r="F111" s="114">
        <f>SUM(F108:F110)</f>
        <v>0</v>
      </c>
    </row>
    <row r="112" spans="1:6" s="96" customFormat="1" ht="14.25" customHeight="1">
      <c r="A112" s="77"/>
      <c r="B112" s="1" t="s">
        <v>16</v>
      </c>
      <c r="C112" s="98"/>
      <c r="D112" s="99"/>
      <c r="E112" s="80"/>
      <c r="F112" s="95">
        <f>+F106+F111</f>
        <v>0</v>
      </c>
    </row>
    <row r="113" spans="1:6" s="21" customFormat="1" ht="14.25" customHeight="1">
      <c r="A113" s="77"/>
      <c r="B113" s="91"/>
      <c r="C113" s="92"/>
      <c r="D113" s="93"/>
      <c r="E113" s="94"/>
      <c r="F113" s="95"/>
    </row>
    <row r="114" spans="1:11" s="21" customFormat="1" ht="14.25" customHeight="1">
      <c r="A114" s="41" t="s">
        <v>79</v>
      </c>
      <c r="B114" s="42"/>
      <c r="C114" s="43"/>
      <c r="D114" s="44"/>
      <c r="E114" s="45"/>
      <c r="F114" s="161">
        <f>+F95+F112</f>
        <v>0</v>
      </c>
      <c r="G114" s="96"/>
      <c r="H114" s="96"/>
      <c r="I114" s="96"/>
      <c r="J114" s="96"/>
      <c r="K114" s="96"/>
    </row>
    <row r="115" spans="1:11" ht="12.75">
      <c r="A115" s="84"/>
      <c r="B115" s="85"/>
      <c r="C115" s="86"/>
      <c r="D115" s="87"/>
      <c r="E115" s="88"/>
      <c r="F115" s="89"/>
      <c r="G115" s="14"/>
      <c r="H115" s="14"/>
      <c r="I115" s="14"/>
      <c r="J115" s="14"/>
      <c r="K115" s="14"/>
    </row>
    <row r="116" spans="1:6" s="21" customFormat="1" ht="21" customHeight="1">
      <c r="A116" s="27" t="s">
        <v>83</v>
      </c>
      <c r="C116" s="46"/>
      <c r="D116" s="47"/>
      <c r="E116" s="48"/>
      <c r="F116" s="49"/>
    </row>
    <row r="117" spans="1:11" ht="14.25" customHeight="1">
      <c r="A117" s="215" t="s">
        <v>0</v>
      </c>
      <c r="B117" s="216"/>
      <c r="C117" s="216"/>
      <c r="D117" s="216"/>
      <c r="E117" s="216"/>
      <c r="F117" s="217"/>
      <c r="G117" s="14"/>
      <c r="H117" s="14"/>
      <c r="I117" s="14"/>
      <c r="J117" s="14"/>
      <c r="K117" s="14"/>
    </row>
    <row r="118" spans="1:11" ht="22.5">
      <c r="A118" s="28" t="s">
        <v>1</v>
      </c>
      <c r="B118" s="29" t="s">
        <v>2</v>
      </c>
      <c r="C118" s="30" t="s">
        <v>3</v>
      </c>
      <c r="D118" s="31" t="s">
        <v>4</v>
      </c>
      <c r="E118" s="32" t="s">
        <v>5</v>
      </c>
      <c r="F118" s="33" t="s">
        <v>6</v>
      </c>
      <c r="G118" s="14"/>
      <c r="H118" s="14"/>
      <c r="I118" s="14"/>
      <c r="J118" s="14"/>
      <c r="K118" s="14"/>
    </row>
    <row r="119" spans="1:11" s="21" customFormat="1" ht="33.75">
      <c r="A119" s="35" t="s">
        <v>85</v>
      </c>
      <c r="B119" s="36" t="s">
        <v>87</v>
      </c>
      <c r="C119" s="37" t="s">
        <v>7</v>
      </c>
      <c r="D119" s="38">
        <v>70</v>
      </c>
      <c r="E119" s="39"/>
      <c r="F119" s="40">
        <f>+D119*E119</f>
        <v>0</v>
      </c>
      <c r="G119" s="96"/>
      <c r="H119" s="96"/>
      <c r="I119" s="96"/>
      <c r="J119" s="96"/>
      <c r="K119" s="96"/>
    </row>
    <row r="120" spans="1:11" s="21" customFormat="1" ht="22.5">
      <c r="A120" s="35" t="s">
        <v>18</v>
      </c>
      <c r="B120" s="36" t="s">
        <v>39</v>
      </c>
      <c r="C120" s="37" t="s">
        <v>7</v>
      </c>
      <c r="D120" s="38">
        <f>+D119</f>
        <v>70</v>
      </c>
      <c r="E120" s="39"/>
      <c r="F120" s="40">
        <f>+D120*E120</f>
        <v>0</v>
      </c>
      <c r="G120" s="96"/>
      <c r="H120" s="96"/>
      <c r="I120" s="96"/>
      <c r="J120" s="96"/>
      <c r="K120" s="96"/>
    </row>
    <row r="121" spans="1:11" s="21" customFormat="1" ht="22.5">
      <c r="A121" s="50" t="s">
        <v>36</v>
      </c>
      <c r="B121" s="51" t="s">
        <v>37</v>
      </c>
      <c r="C121" s="52" t="s">
        <v>33</v>
      </c>
      <c r="D121" s="53">
        <v>38</v>
      </c>
      <c r="E121" s="54"/>
      <c r="F121" s="40">
        <f>+D121*E121</f>
        <v>0</v>
      </c>
      <c r="G121" s="96"/>
      <c r="H121" s="96"/>
      <c r="I121" s="96"/>
      <c r="J121" s="96"/>
      <c r="K121" s="96"/>
    </row>
    <row r="122" spans="1:11" s="21" customFormat="1" ht="12.75">
      <c r="A122" s="35" t="s">
        <v>9</v>
      </c>
      <c r="B122" s="36" t="s">
        <v>88</v>
      </c>
      <c r="C122" s="37" t="s">
        <v>34</v>
      </c>
      <c r="D122" s="38">
        <f>+D119*0.02</f>
        <v>1.4000000000000001</v>
      </c>
      <c r="E122" s="39"/>
      <c r="F122" s="40">
        <f>+D122*E122</f>
        <v>0</v>
      </c>
      <c r="G122" s="96"/>
      <c r="H122" s="96"/>
      <c r="I122" s="96"/>
      <c r="J122" s="96"/>
      <c r="K122" s="96"/>
    </row>
    <row r="123" spans="1:11" s="21" customFormat="1" ht="12.75">
      <c r="A123" s="90"/>
      <c r="B123" s="91" t="s">
        <v>17</v>
      </c>
      <c r="C123" s="92"/>
      <c r="D123" s="93"/>
      <c r="E123" s="94"/>
      <c r="F123" s="95">
        <f>SUM(F119:F122)</f>
        <v>0</v>
      </c>
      <c r="G123" s="96"/>
      <c r="H123" s="96"/>
      <c r="I123" s="96"/>
      <c r="J123" s="96"/>
      <c r="K123" s="96"/>
    </row>
    <row r="124" spans="1:11" s="21" customFormat="1" ht="12.75">
      <c r="A124" s="132"/>
      <c r="B124" s="133"/>
      <c r="C124" s="134"/>
      <c r="D124" s="135"/>
      <c r="E124" s="136"/>
      <c r="F124" s="137"/>
      <c r="G124" s="96"/>
      <c r="H124" s="96"/>
      <c r="I124" s="96"/>
      <c r="J124" s="96"/>
      <c r="K124" s="96"/>
    </row>
    <row r="125" spans="1:6" s="21" customFormat="1" ht="15" customHeight="1">
      <c r="A125" s="221" t="s">
        <v>26</v>
      </c>
      <c r="B125" s="222"/>
      <c r="C125" s="222"/>
      <c r="D125" s="222"/>
      <c r="E125" s="222"/>
      <c r="F125" s="223"/>
    </row>
    <row r="126" spans="1:6" s="96" customFormat="1" ht="22.5">
      <c r="A126" s="28" t="s">
        <v>1</v>
      </c>
      <c r="B126" s="29" t="s">
        <v>2</v>
      </c>
      <c r="C126" s="30" t="s">
        <v>3</v>
      </c>
      <c r="D126" s="31" t="s">
        <v>4</v>
      </c>
      <c r="E126" s="112" t="s">
        <v>10</v>
      </c>
      <c r="F126" s="113" t="s">
        <v>6</v>
      </c>
    </row>
    <row r="127" spans="1:6" s="96" customFormat="1" ht="11.25">
      <c r="A127" s="28"/>
      <c r="B127" s="149" t="s">
        <v>58</v>
      </c>
      <c r="C127" s="37" t="s">
        <v>7</v>
      </c>
      <c r="D127" s="117">
        <v>70</v>
      </c>
      <c r="E127" s="80"/>
      <c r="F127" s="97">
        <f>+D127*E127</f>
        <v>0</v>
      </c>
    </row>
    <row r="128" spans="1:6" s="96" customFormat="1" ht="14.25" customHeight="1">
      <c r="A128" s="100"/>
      <c r="B128" s="101" t="s">
        <v>15</v>
      </c>
      <c r="C128" s="130"/>
      <c r="D128" s="131">
        <f>SUM(D127:D127)</f>
        <v>70</v>
      </c>
      <c r="E128" s="80"/>
      <c r="F128" s="114">
        <f>SUM(F127:F127)</f>
        <v>0</v>
      </c>
    </row>
    <row r="129" spans="1:6" s="96" customFormat="1" ht="14.25" customHeight="1">
      <c r="A129" s="100"/>
      <c r="B129" s="101" t="s">
        <v>11</v>
      </c>
      <c r="C129" s="98"/>
      <c r="D129" s="99"/>
      <c r="E129" s="80"/>
      <c r="F129" s="97"/>
    </row>
    <row r="130" spans="1:6" s="96" customFormat="1" ht="14.25" customHeight="1">
      <c r="A130" s="77"/>
      <c r="B130" s="10" t="s">
        <v>84</v>
      </c>
      <c r="C130" s="98" t="s">
        <v>19</v>
      </c>
      <c r="D130" s="79">
        <f>+D128*0.05</f>
        <v>3.5</v>
      </c>
      <c r="E130" s="80"/>
      <c r="F130" s="40">
        <f>+D130*E130</f>
        <v>0</v>
      </c>
    </row>
    <row r="131" spans="1:6" s="96" customFormat="1" ht="14.25" customHeight="1">
      <c r="A131" s="77"/>
      <c r="B131" s="10" t="s">
        <v>60</v>
      </c>
      <c r="C131" s="78" t="s">
        <v>12</v>
      </c>
      <c r="D131" s="79">
        <f>+D121*0.15</f>
        <v>5.7</v>
      </c>
      <c r="E131" s="80"/>
      <c r="F131" s="40">
        <f>+D131*E131</f>
        <v>0</v>
      </c>
    </row>
    <row r="132" spans="1:6" s="96" customFormat="1" ht="14.25" customHeight="1">
      <c r="A132" s="77"/>
      <c r="B132" s="10" t="s">
        <v>86</v>
      </c>
      <c r="C132" s="78" t="s">
        <v>12</v>
      </c>
      <c r="D132" s="79">
        <f>+D128*0.005</f>
        <v>0.35000000000000003</v>
      </c>
      <c r="E132" s="80"/>
      <c r="F132" s="40">
        <f>+D132*E132</f>
        <v>0</v>
      </c>
    </row>
    <row r="133" spans="1:6" s="96" customFormat="1" ht="14.25" customHeight="1">
      <c r="A133" s="77"/>
      <c r="B133" s="101" t="s">
        <v>14</v>
      </c>
      <c r="C133" s="98"/>
      <c r="D133" s="99"/>
      <c r="E133" s="80"/>
      <c r="F133" s="114">
        <f>SUM(F130:F132)</f>
        <v>0</v>
      </c>
    </row>
    <row r="134" spans="1:6" s="96" customFormat="1" ht="14.25" customHeight="1">
      <c r="A134" s="77"/>
      <c r="B134" s="1" t="s">
        <v>16</v>
      </c>
      <c r="C134" s="98"/>
      <c r="D134" s="99"/>
      <c r="E134" s="80"/>
      <c r="F134" s="95">
        <f>+F128+F133</f>
        <v>0</v>
      </c>
    </row>
    <row r="135" spans="1:6" s="21" customFormat="1" ht="14.25" customHeight="1">
      <c r="A135" s="77"/>
      <c r="B135" s="91"/>
      <c r="C135" s="92"/>
      <c r="D135" s="93"/>
      <c r="E135" s="94"/>
      <c r="F135" s="95"/>
    </row>
    <row r="136" spans="1:11" s="21" customFormat="1" ht="14.25" customHeight="1">
      <c r="A136" s="41" t="s">
        <v>92</v>
      </c>
      <c r="B136" s="42"/>
      <c r="C136" s="43"/>
      <c r="D136" s="44"/>
      <c r="E136" s="45"/>
      <c r="F136" s="161">
        <f>+F123+F134</f>
        <v>0</v>
      </c>
      <c r="G136" s="96"/>
      <c r="H136" s="96"/>
      <c r="I136" s="96"/>
      <c r="J136" s="96"/>
      <c r="K136" s="96"/>
    </row>
    <row r="137" spans="1:11" ht="12.75">
      <c r="A137" s="84"/>
      <c r="B137" s="85"/>
      <c r="C137" s="86"/>
      <c r="D137" s="87"/>
      <c r="E137" s="88"/>
      <c r="F137" s="89"/>
      <c r="G137" s="14"/>
      <c r="H137" s="14"/>
      <c r="I137" s="14"/>
      <c r="J137" s="14"/>
      <c r="K137" s="14"/>
    </row>
    <row r="138" spans="1:6" s="21" customFormat="1" ht="21" customHeight="1">
      <c r="A138" s="27" t="s">
        <v>82</v>
      </c>
      <c r="C138" s="156"/>
      <c r="D138" s="157"/>
      <c r="E138" s="158"/>
      <c r="F138" s="159"/>
    </row>
    <row r="139" spans="1:11" ht="14.25" customHeight="1">
      <c r="A139" s="215" t="s">
        <v>0</v>
      </c>
      <c r="B139" s="216"/>
      <c r="C139" s="216"/>
      <c r="D139" s="216"/>
      <c r="E139" s="216"/>
      <c r="F139" s="217"/>
      <c r="G139" s="14"/>
      <c r="H139" s="14"/>
      <c r="I139" s="14"/>
      <c r="J139" s="14"/>
      <c r="K139" s="14"/>
    </row>
    <row r="140" spans="1:11" ht="22.5">
      <c r="A140" s="28" t="s">
        <v>1</v>
      </c>
      <c r="B140" s="29" t="s">
        <v>2</v>
      </c>
      <c r="C140" s="30" t="s">
        <v>3</v>
      </c>
      <c r="D140" s="31" t="s">
        <v>4</v>
      </c>
      <c r="E140" s="112" t="s">
        <v>5</v>
      </c>
      <c r="F140" s="33" t="s">
        <v>6</v>
      </c>
      <c r="G140" s="14"/>
      <c r="H140" s="14"/>
      <c r="I140" s="14"/>
      <c r="J140" s="14"/>
      <c r="K140" s="14"/>
    </row>
    <row r="141" spans="1:11" s="21" customFormat="1" ht="33.75">
      <c r="A141" s="35" t="s">
        <v>85</v>
      </c>
      <c r="B141" s="36" t="s">
        <v>87</v>
      </c>
      <c r="C141" s="37" t="s">
        <v>7</v>
      </c>
      <c r="D141" s="38">
        <f>+D152</f>
        <v>208</v>
      </c>
      <c r="E141" s="39"/>
      <c r="F141" s="40">
        <f>+D141*E141</f>
        <v>0</v>
      </c>
      <c r="G141" s="96"/>
      <c r="H141" s="96"/>
      <c r="I141" s="96"/>
      <c r="J141" s="96"/>
      <c r="K141" s="96"/>
    </row>
    <row r="142" spans="1:11" s="21" customFormat="1" ht="22.5">
      <c r="A142" s="35" t="s">
        <v>18</v>
      </c>
      <c r="B142" s="36" t="s">
        <v>39</v>
      </c>
      <c r="C142" s="37" t="s">
        <v>7</v>
      </c>
      <c r="D142" s="38">
        <f>+D141</f>
        <v>208</v>
      </c>
      <c r="E142" s="39"/>
      <c r="F142" s="40">
        <f>+D142*E142</f>
        <v>0</v>
      </c>
      <c r="G142" s="96"/>
      <c r="H142" s="96"/>
      <c r="I142" s="96"/>
      <c r="J142" s="96"/>
      <c r="K142" s="96"/>
    </row>
    <row r="143" spans="1:11" s="21" customFormat="1" ht="22.5">
      <c r="A143" s="50" t="s">
        <v>36</v>
      </c>
      <c r="B143" s="51" t="s">
        <v>37</v>
      </c>
      <c r="C143" s="52" t="s">
        <v>33</v>
      </c>
      <c r="D143" s="53">
        <v>42.4</v>
      </c>
      <c r="E143" s="54"/>
      <c r="F143" s="40">
        <f>+D143*E143</f>
        <v>0</v>
      </c>
      <c r="G143" s="96"/>
      <c r="H143" s="96"/>
      <c r="I143" s="96"/>
      <c r="J143" s="96"/>
      <c r="K143" s="96"/>
    </row>
    <row r="144" spans="1:11" s="21" customFormat="1" ht="12.75">
      <c r="A144" s="35" t="s">
        <v>9</v>
      </c>
      <c r="B144" s="36" t="s">
        <v>89</v>
      </c>
      <c r="C144" s="37" t="s">
        <v>34</v>
      </c>
      <c r="D144" s="38">
        <f>+D141*0.02</f>
        <v>4.16</v>
      </c>
      <c r="E144" s="39"/>
      <c r="F144" s="40">
        <f>+D144*E144</f>
        <v>0</v>
      </c>
      <c r="G144" s="96"/>
      <c r="H144" s="96"/>
      <c r="I144" s="96"/>
      <c r="J144" s="96"/>
      <c r="K144" s="96"/>
    </row>
    <row r="145" spans="1:11" s="21" customFormat="1" ht="12.75">
      <c r="A145" s="90"/>
      <c r="B145" s="91" t="s">
        <v>17</v>
      </c>
      <c r="C145" s="92"/>
      <c r="D145" s="93"/>
      <c r="E145" s="94"/>
      <c r="F145" s="95">
        <f>SUM(F141:F144)</f>
        <v>0</v>
      </c>
      <c r="G145" s="96"/>
      <c r="H145" s="96"/>
      <c r="I145" s="96"/>
      <c r="J145" s="96"/>
      <c r="K145" s="96"/>
    </row>
    <row r="146" spans="1:11" s="21" customFormat="1" ht="12.75">
      <c r="A146" s="150"/>
      <c r="B146" s="151"/>
      <c r="C146" s="152"/>
      <c r="D146" s="153"/>
      <c r="E146" s="154"/>
      <c r="F146" s="155"/>
      <c r="G146" s="96"/>
      <c r="H146" s="96"/>
      <c r="I146" s="96"/>
      <c r="J146" s="96"/>
      <c r="K146" s="96"/>
    </row>
    <row r="147" spans="1:6" s="21" customFormat="1" ht="15" customHeight="1">
      <c r="A147" s="221" t="s">
        <v>26</v>
      </c>
      <c r="B147" s="222"/>
      <c r="C147" s="222"/>
      <c r="D147" s="222"/>
      <c r="E147" s="222"/>
      <c r="F147" s="223"/>
    </row>
    <row r="148" spans="1:6" s="96" customFormat="1" ht="22.5">
      <c r="A148" s="28" t="s">
        <v>1</v>
      </c>
      <c r="B148" s="29" t="s">
        <v>2</v>
      </c>
      <c r="C148" s="30" t="s">
        <v>3</v>
      </c>
      <c r="D148" s="31" t="s">
        <v>4</v>
      </c>
      <c r="E148" s="112" t="s">
        <v>10</v>
      </c>
      <c r="F148" s="113" t="s">
        <v>6</v>
      </c>
    </row>
    <row r="149" spans="1:6" s="96" customFormat="1" ht="11.25">
      <c r="A149" s="28"/>
      <c r="B149" s="149" t="s">
        <v>90</v>
      </c>
      <c r="C149" s="37" t="s">
        <v>7</v>
      </c>
      <c r="D149" s="117">
        <v>80</v>
      </c>
      <c r="E149" s="80"/>
      <c r="F149" s="97">
        <f>+D149*E149</f>
        <v>0</v>
      </c>
    </row>
    <row r="150" spans="1:6" s="96" customFormat="1" ht="14.25" customHeight="1">
      <c r="A150" s="77"/>
      <c r="B150" s="9" t="s">
        <v>91</v>
      </c>
      <c r="C150" s="118" t="s">
        <v>7</v>
      </c>
      <c r="D150" s="117">
        <v>102</v>
      </c>
      <c r="E150" s="80"/>
      <c r="F150" s="97">
        <f>+D150*E150</f>
        <v>0</v>
      </c>
    </row>
    <row r="151" spans="1:6" s="96" customFormat="1" ht="14.25" customHeight="1">
      <c r="A151" s="77"/>
      <c r="B151" s="9" t="s">
        <v>130</v>
      </c>
      <c r="C151" s="37" t="s">
        <v>7</v>
      </c>
      <c r="D151" s="117">
        <v>26</v>
      </c>
      <c r="E151" s="80"/>
      <c r="F151" s="97">
        <f>+D151*E151</f>
        <v>0</v>
      </c>
    </row>
    <row r="152" spans="1:6" s="96" customFormat="1" ht="14.25" customHeight="1">
      <c r="A152" s="100"/>
      <c r="B152" s="101" t="s">
        <v>15</v>
      </c>
      <c r="C152" s="130"/>
      <c r="D152" s="131">
        <f>SUM(D149:D151)</f>
        <v>208</v>
      </c>
      <c r="E152" s="80"/>
      <c r="F152" s="114">
        <f>SUM(F149:F151)</f>
        <v>0</v>
      </c>
    </row>
    <row r="153" spans="1:6" s="96" customFormat="1" ht="14.25" customHeight="1">
      <c r="A153" s="100"/>
      <c r="B153" s="101" t="s">
        <v>11</v>
      </c>
      <c r="C153" s="98"/>
      <c r="D153" s="99"/>
      <c r="E153" s="80"/>
      <c r="F153" s="97"/>
    </row>
    <row r="154" spans="1:6" s="96" customFormat="1" ht="14.25" customHeight="1">
      <c r="A154" s="77"/>
      <c r="B154" s="10" t="s">
        <v>84</v>
      </c>
      <c r="C154" s="98" t="s">
        <v>19</v>
      </c>
      <c r="D154" s="79">
        <f>+D152*0.05</f>
        <v>10.4</v>
      </c>
      <c r="E154" s="80"/>
      <c r="F154" s="40">
        <f>+D154*E154</f>
        <v>0</v>
      </c>
    </row>
    <row r="155" spans="1:6" s="96" customFormat="1" ht="14.25" customHeight="1">
      <c r="A155" s="77"/>
      <c r="B155" s="10" t="s">
        <v>60</v>
      </c>
      <c r="C155" s="78" t="s">
        <v>12</v>
      </c>
      <c r="D155" s="79">
        <f>+D152*0.15</f>
        <v>31.2</v>
      </c>
      <c r="E155" s="80"/>
      <c r="F155" s="40">
        <f>+D155*E155</f>
        <v>0</v>
      </c>
    </row>
    <row r="156" spans="1:6" s="96" customFormat="1" ht="14.25" customHeight="1">
      <c r="A156" s="77"/>
      <c r="B156" s="10" t="s">
        <v>86</v>
      </c>
      <c r="C156" s="78" t="s">
        <v>12</v>
      </c>
      <c r="D156" s="79">
        <f>+D152*0.005</f>
        <v>1.04</v>
      </c>
      <c r="E156" s="80"/>
      <c r="F156" s="40">
        <f>+D156*E156</f>
        <v>0</v>
      </c>
    </row>
    <row r="157" spans="1:6" s="96" customFormat="1" ht="14.25" customHeight="1">
      <c r="A157" s="77"/>
      <c r="B157" s="101" t="s">
        <v>14</v>
      </c>
      <c r="C157" s="98"/>
      <c r="D157" s="99"/>
      <c r="E157" s="80"/>
      <c r="F157" s="114">
        <f>SUM(F154:F156)</f>
        <v>0</v>
      </c>
    </row>
    <row r="158" spans="1:6" s="96" customFormat="1" ht="14.25" customHeight="1">
      <c r="A158" s="77"/>
      <c r="B158" s="1" t="s">
        <v>16</v>
      </c>
      <c r="C158" s="98"/>
      <c r="D158" s="99"/>
      <c r="E158" s="80"/>
      <c r="F158" s="95">
        <f>+F152+F157</f>
        <v>0</v>
      </c>
    </row>
    <row r="159" spans="1:6" s="21" customFormat="1" ht="14.25" customHeight="1">
      <c r="A159" s="77"/>
      <c r="B159" s="91"/>
      <c r="C159" s="92"/>
      <c r="D159" s="93"/>
      <c r="E159" s="94"/>
      <c r="F159" s="95"/>
    </row>
    <row r="160" spans="1:11" s="21" customFormat="1" ht="14.25" customHeight="1">
      <c r="A160" s="41" t="s">
        <v>93</v>
      </c>
      <c r="B160" s="42"/>
      <c r="C160" s="43"/>
      <c r="D160" s="44"/>
      <c r="E160" s="45"/>
      <c r="F160" s="161">
        <f>+F145+F158</f>
        <v>0</v>
      </c>
      <c r="G160" s="96"/>
      <c r="H160" s="96"/>
      <c r="I160" s="96"/>
      <c r="J160" s="96"/>
      <c r="K160" s="96"/>
    </row>
    <row r="161" spans="7:41" ht="12.75">
      <c r="G161" s="14"/>
      <c r="H161" s="14"/>
      <c r="I161" s="14"/>
      <c r="J161" s="14"/>
      <c r="K161" s="14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</row>
    <row r="162" spans="1:6" s="21" customFormat="1" ht="21" customHeight="1">
      <c r="A162" s="27" t="s">
        <v>119</v>
      </c>
      <c r="C162" s="156"/>
      <c r="D162" s="157"/>
      <c r="E162" s="158"/>
      <c r="F162" s="159"/>
    </row>
    <row r="163" spans="1:11" ht="14.25" customHeight="1">
      <c r="A163" s="215" t="s">
        <v>120</v>
      </c>
      <c r="B163" s="216"/>
      <c r="C163" s="216"/>
      <c r="D163" s="216"/>
      <c r="E163" s="216"/>
      <c r="F163" s="217"/>
      <c r="G163" s="14"/>
      <c r="H163" s="14"/>
      <c r="I163" s="14"/>
      <c r="J163" s="14"/>
      <c r="K163" s="14"/>
    </row>
    <row r="164" spans="1:11" ht="22.5">
      <c r="A164" s="28" t="s">
        <v>1</v>
      </c>
      <c r="B164" s="29" t="s">
        <v>2</v>
      </c>
      <c r="C164" s="30" t="s">
        <v>3</v>
      </c>
      <c r="D164" s="31" t="s">
        <v>4</v>
      </c>
      <c r="E164" s="112" t="s">
        <v>5</v>
      </c>
      <c r="F164" s="33" t="s">
        <v>6</v>
      </c>
      <c r="G164" s="14"/>
      <c r="H164" s="14"/>
      <c r="I164" s="14"/>
      <c r="J164" s="14"/>
      <c r="K164" s="14"/>
    </row>
    <row r="165" spans="1:11" s="189" customFormat="1" ht="22.5">
      <c r="A165" s="192" t="s">
        <v>132</v>
      </c>
      <c r="B165" s="193" t="s">
        <v>133</v>
      </c>
      <c r="C165" s="194" t="s">
        <v>109</v>
      </c>
      <c r="D165" s="195">
        <v>360</v>
      </c>
      <c r="E165" s="196"/>
      <c r="F165" s="197">
        <f>+D165*E165</f>
        <v>0</v>
      </c>
      <c r="G165" s="188"/>
      <c r="H165" s="188"/>
      <c r="I165" s="188"/>
      <c r="J165" s="188"/>
      <c r="K165" s="188"/>
    </row>
    <row r="166" spans="1:11" s="191" customFormat="1" ht="12.75">
      <c r="A166" s="198" t="s">
        <v>29</v>
      </c>
      <c r="B166" s="199" t="s">
        <v>121</v>
      </c>
      <c r="C166" s="194" t="s">
        <v>109</v>
      </c>
      <c r="D166" s="195">
        <v>360</v>
      </c>
      <c r="E166" s="196"/>
      <c r="F166" s="197">
        <f>+D166*E166</f>
        <v>0</v>
      </c>
      <c r="G166" s="190"/>
      <c r="H166" s="190"/>
      <c r="I166" s="190"/>
      <c r="J166" s="190"/>
      <c r="K166" s="190"/>
    </row>
    <row r="167" spans="1:11" s="191" customFormat="1" ht="12.75">
      <c r="A167" s="198" t="s">
        <v>29</v>
      </c>
      <c r="B167" s="199" t="s">
        <v>131</v>
      </c>
      <c r="C167" s="194" t="s">
        <v>109</v>
      </c>
      <c r="D167" s="195">
        <f>+D165*2</f>
        <v>720</v>
      </c>
      <c r="E167" s="196"/>
      <c r="F167" s="197">
        <f>+D167*E167</f>
        <v>0</v>
      </c>
      <c r="G167" s="190"/>
      <c r="H167" s="190"/>
      <c r="I167" s="190"/>
      <c r="J167" s="190"/>
      <c r="K167" s="190"/>
    </row>
    <row r="168" spans="1:11" s="191" customFormat="1" ht="22.5">
      <c r="A168" s="200" t="s">
        <v>29</v>
      </c>
      <c r="B168" s="201" t="s">
        <v>148</v>
      </c>
      <c r="C168" s="202" t="s">
        <v>33</v>
      </c>
      <c r="D168" s="195">
        <v>360</v>
      </c>
      <c r="E168" s="203"/>
      <c r="F168" s="197">
        <f>+D168*E168</f>
        <v>0</v>
      </c>
      <c r="G168" s="190"/>
      <c r="H168" s="190"/>
      <c r="I168" s="190"/>
      <c r="J168" s="190"/>
      <c r="K168" s="190"/>
    </row>
    <row r="169" spans="1:6" s="21" customFormat="1" ht="22.5" customHeight="1">
      <c r="A169" s="198" t="s">
        <v>29</v>
      </c>
      <c r="B169" s="199" t="s">
        <v>134</v>
      </c>
      <c r="C169" s="194" t="s">
        <v>109</v>
      </c>
      <c r="D169" s="195">
        <f>+D167*2</f>
        <v>1440</v>
      </c>
      <c r="E169" s="196"/>
      <c r="F169" s="197">
        <f>+D169*E169</f>
        <v>0</v>
      </c>
    </row>
    <row r="170" spans="1:11" s="21" customFormat="1" ht="14.25" customHeight="1">
      <c r="A170" s="41" t="s">
        <v>122</v>
      </c>
      <c r="B170" s="42"/>
      <c r="C170" s="43"/>
      <c r="D170" s="44"/>
      <c r="E170" s="45"/>
      <c r="F170" s="161">
        <f>SUM(F165:F169)</f>
        <v>0</v>
      </c>
      <c r="G170" s="96"/>
      <c r="H170" s="96"/>
      <c r="I170" s="96"/>
      <c r="J170" s="96"/>
      <c r="K170" s="96"/>
    </row>
    <row r="171" spans="7:41" ht="12.75">
      <c r="G171" s="14"/>
      <c r="H171" s="14"/>
      <c r="I171" s="14"/>
      <c r="J171" s="14"/>
      <c r="K171" s="14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</row>
    <row r="174" ht="14.25" customHeight="1">
      <c r="A174" s="27" t="s">
        <v>135</v>
      </c>
    </row>
    <row r="175" spans="1:6" s="21" customFormat="1" ht="22.5">
      <c r="A175" s="125" t="s">
        <v>28</v>
      </c>
      <c r="B175" s="126"/>
      <c r="C175" s="184" t="s">
        <v>3</v>
      </c>
      <c r="D175" s="185" t="s">
        <v>4</v>
      </c>
      <c r="E175" s="186" t="s">
        <v>10</v>
      </c>
      <c r="F175" s="187" t="s">
        <v>6</v>
      </c>
    </row>
    <row r="176" spans="1:6" s="21" customFormat="1" ht="12.75">
      <c r="A176" s="127" t="s">
        <v>29</v>
      </c>
      <c r="B176" s="105" t="s">
        <v>138</v>
      </c>
      <c r="C176" s="106" t="s">
        <v>7</v>
      </c>
      <c r="D176" s="106">
        <f>+D50*2</f>
        <v>8</v>
      </c>
      <c r="E176" s="119"/>
      <c r="F176" s="197">
        <f>+D176*E176</f>
        <v>0</v>
      </c>
    </row>
    <row r="177" spans="1:6" s="21" customFormat="1" ht="14.25" customHeight="1">
      <c r="A177" s="128" t="s">
        <v>29</v>
      </c>
      <c r="B177" s="107" t="s">
        <v>139</v>
      </c>
      <c r="C177" s="108" t="s">
        <v>7</v>
      </c>
      <c r="D177" s="106">
        <f>+D50*8</f>
        <v>32</v>
      </c>
      <c r="E177" s="120"/>
      <c r="F177" s="197">
        <f>+D177*E177</f>
        <v>0</v>
      </c>
    </row>
    <row r="178" spans="1:6" s="21" customFormat="1" ht="12.75">
      <c r="A178" s="77" t="s">
        <v>29</v>
      </c>
      <c r="B178" s="107" t="s">
        <v>140</v>
      </c>
      <c r="C178" s="98" t="s">
        <v>109</v>
      </c>
      <c r="D178" s="99">
        <f>D50*1.5*4</f>
        <v>24</v>
      </c>
      <c r="E178" s="80"/>
      <c r="F178" s="197">
        <f>+D178*E178</f>
        <v>0</v>
      </c>
    </row>
    <row r="179" spans="1:6" s="21" customFormat="1" ht="12.75">
      <c r="A179" s="129" t="s">
        <v>115</v>
      </c>
      <c r="B179" s="109"/>
      <c r="C179" s="11" t="s">
        <v>7</v>
      </c>
      <c r="D179" s="11"/>
      <c r="E179" s="80"/>
      <c r="F179" s="97"/>
    </row>
    <row r="180" spans="1:6" s="21" customFormat="1" ht="12.75">
      <c r="A180" s="127" t="s">
        <v>29</v>
      </c>
      <c r="B180" s="105" t="s">
        <v>147</v>
      </c>
      <c r="C180" s="106" t="s">
        <v>7</v>
      </c>
      <c r="D180" s="106">
        <f>+D76*2</f>
        <v>2</v>
      </c>
      <c r="E180" s="119"/>
      <c r="F180" s="197">
        <f>+D180*E180</f>
        <v>0</v>
      </c>
    </row>
    <row r="181" spans="1:6" s="21" customFormat="1" ht="12.75">
      <c r="A181" s="127" t="s">
        <v>29</v>
      </c>
      <c r="B181" s="107" t="s">
        <v>137</v>
      </c>
      <c r="C181" s="106" t="s">
        <v>7</v>
      </c>
      <c r="D181" s="106">
        <f>+D76*8</f>
        <v>8</v>
      </c>
      <c r="E181" s="119"/>
      <c r="F181" s="197">
        <f>+D181*E181</f>
        <v>0</v>
      </c>
    </row>
    <row r="182" spans="1:6" s="21" customFormat="1" ht="12.75">
      <c r="A182" s="77" t="s">
        <v>29</v>
      </c>
      <c r="B182" s="107" t="s">
        <v>140</v>
      </c>
      <c r="C182" s="98" t="s">
        <v>109</v>
      </c>
      <c r="D182" s="106">
        <f>+D76*1.5*4</f>
        <v>6</v>
      </c>
      <c r="E182" s="120"/>
      <c r="F182" s="197">
        <f>+D182*E182</f>
        <v>0</v>
      </c>
    </row>
    <row r="183" spans="1:6" s="21" customFormat="1" ht="12.75">
      <c r="A183" s="129" t="s">
        <v>116</v>
      </c>
      <c r="B183" s="109"/>
      <c r="C183" s="11" t="s">
        <v>7</v>
      </c>
      <c r="D183" s="11"/>
      <c r="E183" s="80"/>
      <c r="F183" s="97"/>
    </row>
    <row r="184" spans="1:6" s="21" customFormat="1" ht="12.75">
      <c r="A184" s="127" t="s">
        <v>29</v>
      </c>
      <c r="B184" s="107" t="s">
        <v>141</v>
      </c>
      <c r="C184" s="106" t="s">
        <v>7</v>
      </c>
      <c r="D184" s="106">
        <f>D106*8</f>
        <v>56</v>
      </c>
      <c r="E184" s="119"/>
      <c r="F184" s="197">
        <f>+D184*E184</f>
        <v>0</v>
      </c>
    </row>
    <row r="185" spans="1:6" s="21" customFormat="1" ht="12.75">
      <c r="A185" s="77" t="s">
        <v>29</v>
      </c>
      <c r="B185" s="107" t="s">
        <v>140</v>
      </c>
      <c r="C185" s="98" t="s">
        <v>109</v>
      </c>
      <c r="D185" s="106">
        <f>+D106*4</f>
        <v>28</v>
      </c>
      <c r="E185" s="120"/>
      <c r="F185" s="197">
        <f>+D185*E185</f>
        <v>0</v>
      </c>
    </row>
    <row r="186" spans="1:6" s="21" customFormat="1" ht="12.75">
      <c r="A186" s="129" t="s">
        <v>142</v>
      </c>
      <c r="B186" s="109"/>
      <c r="C186" s="11" t="s">
        <v>7</v>
      </c>
      <c r="D186" s="11"/>
      <c r="E186" s="80"/>
      <c r="F186" s="97"/>
    </row>
    <row r="187" spans="1:6" s="21" customFormat="1" ht="12.75">
      <c r="A187" s="127" t="s">
        <v>29</v>
      </c>
      <c r="B187" s="107" t="s">
        <v>143</v>
      </c>
      <c r="C187" s="106" t="s">
        <v>109</v>
      </c>
      <c r="D187" s="106">
        <f>81*8</f>
        <v>648</v>
      </c>
      <c r="E187" s="119"/>
      <c r="F187" s="197">
        <f>+D187*E187</f>
        <v>0</v>
      </c>
    </row>
    <row r="188" spans="1:6" s="21" customFormat="1" ht="12.75">
      <c r="A188" s="77" t="s">
        <v>29</v>
      </c>
      <c r="B188" s="107" t="s">
        <v>140</v>
      </c>
      <c r="C188" s="98" t="s">
        <v>109</v>
      </c>
      <c r="D188" s="106">
        <f>81*4</f>
        <v>324</v>
      </c>
      <c r="E188" s="120"/>
      <c r="F188" s="197">
        <f>+D188*E188</f>
        <v>0</v>
      </c>
    </row>
    <row r="189" spans="1:6" s="21" customFormat="1" ht="12.75">
      <c r="A189" s="138"/>
      <c r="B189" s="139"/>
      <c r="C189" s="140"/>
      <c r="D189" s="141"/>
      <c r="E189" s="142"/>
      <c r="F189" s="143"/>
    </row>
    <row r="190" spans="1:6" ht="12.75">
      <c r="A190" s="210" t="s">
        <v>136</v>
      </c>
      <c r="B190" s="211"/>
      <c r="C190" s="212"/>
      <c r="D190" s="213"/>
      <c r="E190" s="214"/>
      <c r="F190" s="161">
        <f>SUM(F176:F189)</f>
        <v>0</v>
      </c>
    </row>
  </sheetData>
  <sheetProtection/>
  <mergeCells count="13">
    <mergeCell ref="A3:F3"/>
    <mergeCell ref="A14:F14"/>
    <mergeCell ref="A34:F34"/>
    <mergeCell ref="A43:F43"/>
    <mergeCell ref="A64:F64"/>
    <mergeCell ref="A73:F73"/>
    <mergeCell ref="A163:F163"/>
    <mergeCell ref="A89:F89"/>
    <mergeCell ref="A97:F97"/>
    <mergeCell ref="A117:F117"/>
    <mergeCell ref="A125:F125"/>
    <mergeCell ref="A139:F139"/>
    <mergeCell ref="A147:F147"/>
  </mergeCells>
  <printOptions/>
  <pageMargins left="0.7874015748031497" right="0.7874015748031497" top="0.7086614173228347" bottom="0.3937007874015748" header="0.5118110236220472" footer="0.5118110236220472"/>
  <pageSetup horizontalDpi="600" verticalDpi="600" orientation="portrait" paperSize="9" scale="98" r:id="rId1"/>
  <headerFooter alignWithMargins="0">
    <oddFooter>&amp;C&amp;"Arial Narrow,Obyčejné"&amp;8&amp;P</oddFooter>
  </headerFooter>
  <rowBreaks count="5" manualBreakCount="5">
    <brk id="31" max="5" man="1"/>
    <brk id="61" max="5" man="1"/>
    <brk id="86" max="5" man="1"/>
    <brk id="136" max="5" man="1"/>
    <brk id="1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Jarmila Hrůzová</dc:creator>
  <cp:keywords/>
  <dc:description/>
  <cp:lastModifiedBy>Jarmila Hrůzová</cp:lastModifiedBy>
  <cp:lastPrinted>2013-06-24T06:56:41Z</cp:lastPrinted>
  <dcterms:created xsi:type="dcterms:W3CDTF">2008-10-26T09:33:07Z</dcterms:created>
  <dcterms:modified xsi:type="dcterms:W3CDTF">2013-06-25T08:54:26Z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-1947176007</vt:i4>
  </property>
  <property fmtid="{D5CDD505-2E9C-101B-9397-08002B2CF9AE}" pid="4" name="_NewReviewCyc">
    <vt:lpwstr/>
  </property>
  <property fmtid="{D5CDD505-2E9C-101B-9397-08002B2CF9AE}" pid="5" name="_EmailSubje">
    <vt:lpwstr>Kolín Šachovnice rozpočet</vt:lpwstr>
  </property>
  <property fmtid="{D5CDD505-2E9C-101B-9397-08002B2CF9AE}" pid="6" name="_AuthorEma">
    <vt:lpwstr>jarmilahruzova@centrum.cz</vt:lpwstr>
  </property>
  <property fmtid="{D5CDD505-2E9C-101B-9397-08002B2CF9AE}" pid="7" name="_AuthorEmailDisplayNa">
    <vt:lpwstr>Jarmila Hrůzová</vt:lpwstr>
  </property>
</Properties>
</file>