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26 e - SO 01 Výměna oke..." sheetId="2" r:id="rId2"/>
  </sheets>
  <definedNames>
    <definedName name="_xlnm.Print_Titles" localSheetId="1">'1326 e - SO 01 Výměna oke...'!$128:$128</definedName>
    <definedName name="_xlnm.Print_Titles" localSheetId="0">'Rekapitulace stavby'!$85:$85</definedName>
    <definedName name="_xlnm.Print_Area" localSheetId="1">'1326 e - SO 01 Výměna oke...'!$C$4:$Q$70,'1326 e - SO 01 Výměna oke...'!$C$76:$Q$112,'1326 e - SO 01 Výměna oke...'!$C$118:$Q$229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<sst xmlns="http://schemas.openxmlformats.org/spreadsheetml/2006/main" count="1254" uniqueCount="346">
  <si>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</si>
  <si>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</si>
  <si>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</si>
  <si>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</si>
  <si>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</si>
  <si>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</si>
  <si>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</si>
  <si>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</si>
  <si>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</si>
  <si>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</si>
  <si>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</si>
  <si>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</si>
  <si>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</si>
  <si>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</si>
  <si>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1326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</si>
  <si>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</si>
  <si>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</si>
  <si>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Poliklinika - stavební úpravy</t>
  </si>
  <si>
    <t>0,1</t>
  </si>
  <si>
    <t>JKSO:</t>
  </si>
  <si>
    <t>CC-CZ:</t>
  </si>
  <si>
    <t>1</t>
  </si>
  <si>
    <t>Místo:</t>
  </si>
  <si>
    <t>Kolín IV</t>
  </si>
  <si>
    <t>Datum:</t>
  </si>
  <si>
    <t>11.06.2013</t>
  </si>
  <si>
    <t>10</t>
  </si>
  <si>
    <t>100</t>
  </si>
  <si>
    <t>Objednavatel:</t>
  </si>
  <si>
    <t>IČ:</t>
  </si>
  <si>
    <t>Město Kolín, Karlovo nám. 78, Kolín 1</t>
  </si>
  <si>
    <t>DIČ:</t>
  </si>
  <si>
    <t>Zhotovitel:</t>
  </si>
  <si>
    <t>Vyplň údaj</t>
  </si>
  <si>
    <t>Projektant:</t>
  </si>
  <si>
    <t>Ing. Karel vrátný, Rubešova 60, Kolín 1</t>
  </si>
  <si>
    <t>True</t>
  </si>
  <si>
    <t>Zpracovatel:</t>
  </si>
  <si>
    <t>Alena Vrátná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</si>
  <si>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</si>
  <si>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</si>
  <si>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</si>
  <si>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</si>
  <si>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</si>
  <si>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</si>
  <si>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</si>
  <si>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</si>
  <si>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</si>
  <si>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</si>
  <si>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</si>
  <si>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</si>
  <si>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</si>
  <si>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</si>
  <si>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</si>
  <si>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</si>
  <si>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</si>
  <si>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</si>
  <si>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</si>
  <si>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</si>
  <si>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</si>
  <si>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</si>
  <si>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</si>
  <si>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</si>
  <si>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</si>
  <si>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</si>
  <si>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</si>
  <si>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</si>
  <si>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</si>
  <si>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</si>
  <si>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</si>
  <si>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</si>
  <si>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</si>
  <si>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</si>
  <si>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</si>
  <si>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</si>
  <si>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</si>
  <si>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</si>
  <si>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</si>
  <si>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</si>
  <si>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</si>
  <si>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</si>
  <si>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{63A56180-0B79-4DAC-918E-9D67C5D9AD16}</t>
  </si>
  <si>
    <t>{00000000-0000-0000-0000-000000000000}</t>
  </si>
  <si>
    <t>1326 e</t>
  </si>
  <si>
    <t>SO 01 Výměna oken (v 1. NP PUR panely)</t>
  </si>
  <si>
    <t>{3D55387A-8B87-438D-A63C-0A21C4B82F71}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</si>
  <si>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</si>
  <si>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</si>
  <si>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</si>
  <si>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</si>
  <si>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</si>
  <si>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</si>
  <si>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</si>
  <si>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</si>
  <si>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</si>
  <si>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</si>
  <si>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</si>
  <si>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</si>
  <si>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</si>
  <si>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</si>
  <si>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</si>
  <si>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</si>
  <si>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</si>
  <si>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</si>
  <si>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</si>
  <si>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</si>
  <si>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</si>
  <si>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</si>
  <si>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Ing. Karel Vrátný, Rubešova 60, Kolín 1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</si>
  <si>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</si>
  <si>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</si>
  <si>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</si>
  <si>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</si>
  <si>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</si>
  <si>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</si>
  <si>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</si>
  <si>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</si>
  <si>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</si>
  <si>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</si>
  <si>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</si>
  <si>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</si>
  <si>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731 - Ústřední vytápění 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</si>
  <si>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</si>
  <si>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</si>
  <si>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</si>
  <si>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 keramické</t>
  </si>
  <si>
    <t xml:space="preserve">    784 - Dokončovací práce - malby a tapety</t>
  </si>
  <si>
    <t xml:space="preserve">    786 - Čalounické úpravy</t>
  </si>
  <si>
    <t xml:space="preserve">    795 - Různé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</si>
  <si>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</si>
  <si>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</si>
  <si>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</si>
  <si>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</si>
  <si>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</si>
  <si>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</si>
  <si>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</si>
  <si>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</si>
  <si>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</si>
  <si>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</si>
  <si>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</si>
  <si>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</si>
  <si>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</si>
  <si>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</si>
  <si>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</si>
  <si>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</si>
  <si>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</si>
  <si>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</si>
  <si>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</si>
  <si>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</si>
  <si>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</si>
  <si>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</si>
  <si>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</si>
  <si>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</si>
  <si>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</si>
  <si>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</si>
  <si>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311272323</t>
  </si>
  <si>
    <t>Zdivo nosné tl 300 mm z pórobetonových přesných hladkých tvárnic Ytong hmotnosti 500 kg/m3</t>
  </si>
  <si>
    <t>m3</t>
  </si>
  <si>
    <t>4</t>
  </si>
  <si>
    <t>0,5*2,1*(9+10)*0,3+0,512*2,1*0,3*2"sloupky 2. a 3. NP</t>
  </si>
  <si>
    <t>VV</t>
  </si>
  <si>
    <t>Součet</t>
  </si>
  <si>
    <t>61111R001</t>
  </si>
  <si>
    <t>Vyspravení celoplošné cementovou maltou vnitřních a vnějších podhledů a ostění oken</t>
  </si>
  <si>
    <t>m2</t>
  </si>
  <si>
    <t>0,3*(2,475*2+2,505*18+2,493*2)"podhledy</t>
  </si>
  <si>
    <t>0,3*2,1*3"ostění oken, bez vyzděných sloupků</t>
  </si>
  <si>
    <t>3</t>
  </si>
  <si>
    <t>612142001</t>
  </si>
  <si>
    <t>Potažení vnitřních stěn sklovláknitým pletivem vtlačeným do tenkovrstvé hmoty</t>
  </si>
  <si>
    <t>(0,5*19+0,512*2)*2,1+(0,2+0,2)*2,1*22"nově vyzděné sloupky</t>
  </si>
  <si>
    <t>612511001</t>
  </si>
  <si>
    <t>Tenkovrstvá akrylátová zrnitá omítka tl. 1,0 mm včetně penetrace vnitřních stěn</t>
  </si>
  <si>
    <t>5</t>
  </si>
  <si>
    <t>622142001</t>
  </si>
  <si>
    <t>Potažení vnějších stěn sklovláknitým pletivem vtlačeným do tenkovrstvé hmoty</t>
  </si>
  <si>
    <t>0,5*19*2,1+0,512*2*2,1+(0,1+0,1)*2,1*21"sloupky</t>
  </si>
  <si>
    <t>6</t>
  </si>
  <si>
    <t>622511011</t>
  </si>
  <si>
    <t>Tenkovrstvá akrylátová zrnitá omítka tl. 1,5 mm včetně penetrace vnějších stěn</t>
  </si>
  <si>
    <t>7</t>
  </si>
  <si>
    <t>6246312R1</t>
  </si>
  <si>
    <t>Tmelení silikonovým tmelem spar kolem otvorů š do 20 mm včetně penetrace</t>
  </si>
  <si>
    <t>m</t>
  </si>
  <si>
    <t>2*2,1*22+2*(2,475*2+2,505*16+2,493*2)</t>
  </si>
  <si>
    <t>8</t>
  </si>
  <si>
    <t>632451021</t>
  </si>
  <si>
    <t>Vyrovnávací potěr tl do 20 mm z MC 15 provedený v pásu</t>
  </si>
  <si>
    <t>0,350*(2,475*2+2,505*18+2,493*2)"potěr parapety</t>
  </si>
  <si>
    <t>9</t>
  </si>
  <si>
    <t>941111122</t>
  </si>
  <si>
    <t>Montáž lešení řadového trubkového lehkého s podlahami zatížení do 200 kg/m2 š do 1,2 m v do 25 m</t>
  </si>
  <si>
    <t>34,3*12,82</t>
  </si>
  <si>
    <t>941111222</t>
  </si>
  <si>
    <t>Příplatek k lešení řadovému trubkovému lehkému s podlahami š 1,2 m v 25 m za první a ZKD den použití</t>
  </si>
  <si>
    <t>439,726*30</t>
  </si>
  <si>
    <t>11</t>
  </si>
  <si>
    <t>941111822</t>
  </si>
  <si>
    <t>Demontáž lešení řadového trubkového lehkého s podlahami zatížení do 200 kg/m2 š do 1,2 m v do 25 m</t>
  </si>
  <si>
    <t>12</t>
  </si>
  <si>
    <t>944511111</t>
  </si>
  <si>
    <t>Montáž ochranné sítě z textilie z umělých vláken</t>
  </si>
  <si>
    <t>13</t>
  </si>
  <si>
    <t>944511211</t>
  </si>
  <si>
    <t>Příplatek k ochranné síti za první a ZKD den použití</t>
  </si>
  <si>
    <t>14</t>
  </si>
  <si>
    <t>944511811</t>
  </si>
  <si>
    <t>Demontáž ochranné sítě z textilie z umělých vláken</t>
  </si>
  <si>
    <t>95290R001</t>
  </si>
  <si>
    <t>Čištění budov zametení hladkých podlah</t>
  </si>
  <si>
    <t>soubor</t>
  </si>
  <si>
    <t>16</t>
  </si>
  <si>
    <t>968072356</t>
  </si>
  <si>
    <t>Vybourání kovových rámů oken  včetně křídel pl do 4 m2</t>
  </si>
  <si>
    <t>2,505*2,1*18+2,493*2+2,475*2</t>
  </si>
  <si>
    <t>17</t>
  </si>
  <si>
    <t>968072357</t>
  </si>
  <si>
    <t>Vybourání kovových rámů oken dvojitých včetně křídel pl přes 4 m2</t>
  </si>
  <si>
    <t>2,77*3,9+5,51*3,9*4</t>
  </si>
  <si>
    <t>18</t>
  </si>
  <si>
    <t>96807R001</t>
  </si>
  <si>
    <t>Vybourání meziokenních "panelů"</t>
  </si>
  <si>
    <t>0,5*2,1*19+0,512*2</t>
  </si>
  <si>
    <t>19</t>
  </si>
  <si>
    <t>997002611</t>
  </si>
  <si>
    <t>Nakládání suti a vybouraných hmot</t>
  </si>
  <si>
    <t>t</t>
  </si>
  <si>
    <t>20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</si>
  <si>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</si>
  <si>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</si>
  <si>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</si>
  <si>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</t>
  </si>
  <si>
    <t>18,768*18</t>
  </si>
  <si>
    <t>22</t>
  </si>
  <si>
    <t>997013831</t>
  </si>
  <si>
    <t>Poplatek za uložení stavebního směsného odpadu na skládce (skládkovné)</t>
  </si>
  <si>
    <t>23</t>
  </si>
  <si>
    <t>998012022</t>
  </si>
  <si>
    <t>Přesun hmot pro budovy monolitické v do 12 m</t>
  </si>
  <si>
    <t>24</t>
  </si>
  <si>
    <t>73111R001</t>
  </si>
  <si>
    <t>Úpravy radiátorů, rozvodů</t>
  </si>
  <si>
    <t>25</t>
  </si>
  <si>
    <t>764410850</t>
  </si>
  <si>
    <t>Demontáž oplechování parapetu rš do 330 mm</t>
  </si>
  <si>
    <t>2*32,4</t>
  </si>
  <si>
    <t>26</t>
  </si>
  <si>
    <t>764711114</t>
  </si>
  <si>
    <t>Oplechování parapetu Lindab rš 250 mm</t>
  </si>
  <si>
    <t>2,575*2+2,605*18+2,593*2</t>
  </si>
  <si>
    <t>27</t>
  </si>
  <si>
    <t>764721111</t>
  </si>
  <si>
    <t>Oplechování říms Lindab rš 100 mm</t>
  </si>
  <si>
    <t>0,5*19+0,512*2"sloupky</t>
  </si>
  <si>
    <t>28</t>
  </si>
  <si>
    <t>998764202</t>
  </si>
  <si>
    <t>Přesun hmot procentní pro konstrukce klempířské v objektech v do 12 m</t>
  </si>
  <si>
    <t>%</t>
  </si>
  <si>
    <t>29</t>
  </si>
  <si>
    <t>766411R01</t>
  </si>
  <si>
    <t>Demontáž + zpětná montáž zákryty radiátorů hl. 400 mm, v. 800 mm, úpravy</t>
  </si>
  <si>
    <t>2,6*31</t>
  </si>
  <si>
    <t>30</t>
  </si>
  <si>
    <t>766621212</t>
  </si>
  <si>
    <t>Montáž oken zdvojených otevíravých výšky přes 1,5 do 2,5m s rámem do zdiva</t>
  </si>
  <si>
    <t>2,475*2,1*2+2,505*2,1*18+2,493*2,1*2</t>
  </si>
  <si>
    <t>31</t>
  </si>
  <si>
    <t>M</t>
  </si>
  <si>
    <t>61130R002</t>
  </si>
  <si>
    <t>okno plast. dvoukřídlové otevíravé a sklápěcí 2,505/2,1 m 18 ks, 2,475*2,1 2 ks, 2,493/2,1 2 ks</t>
  </si>
  <si>
    <t>kus</t>
  </si>
  <si>
    <t>32</t>
  </si>
  <si>
    <t>766621R02</t>
  </si>
  <si>
    <t>Dodávka + montáž oken zdvojených otevíravých,vyklápěcích výšky přes 2,5m s rámem do celostěnových panelů a zdiva</t>
  </si>
  <si>
    <t>2,1*(2,77+5,51*4)"1.NP</t>
  </si>
  <si>
    <t>33</t>
  </si>
  <si>
    <t>766629R01</t>
  </si>
  <si>
    <t>Dodávka + montáž komprimační páska KX 300 vně oken proti přívalovému dešti min. 600 Pa</t>
  </si>
  <si>
    <t>2*2,1*22+2*2,475*2+2*2*2,505*9+2*2*2,493+2,1*2*5+2*(2,77+5,51*4)</t>
  </si>
  <si>
    <t>34</t>
  </si>
  <si>
    <t>766629R02</t>
  </si>
  <si>
    <t>Dodávka + montáž vnitřní parotěsné zábrany</t>
  </si>
  <si>
    <t>35</t>
  </si>
  <si>
    <t>998766202</t>
  </si>
  <si>
    <t>Přesun hmot procentní pro konstrukce truhlářské v objektech v do 12 m</t>
  </si>
  <si>
    <t>36</t>
  </si>
  <si>
    <t>767631803</t>
  </si>
  <si>
    <t>Demontáž kování oken - kovový těsnící pásek</t>
  </si>
  <si>
    <t>5,51*2*4+3,9*2*5+2,1*2*22+2*2*2,475+2*2*2,493</t>
  </si>
  <si>
    <t>37</t>
  </si>
  <si>
    <t>76799R001</t>
  </si>
  <si>
    <t>Dodávka + montáž sendvičové konstrukce 1.NP parapety a nad okny vč. ukotvení,opravy omítek ostění,parapety</t>
  </si>
  <si>
    <t>0,9*2*(2,77+5,51*4)</t>
  </si>
  <si>
    <t>38</t>
  </si>
  <si>
    <t>998767202</t>
  </si>
  <si>
    <t>Přesun hmot procentní pro zámečnické konstrukce v objektech v do 12 m</t>
  </si>
  <si>
    <t>39</t>
  </si>
  <si>
    <t>781774120</t>
  </si>
  <si>
    <t>Montáž obkladů vnějších z dlaždic keramických do 85 ks/m2 lepených flexibilním lepidlem</t>
  </si>
  <si>
    <t>0,2*3,6*2</t>
  </si>
  <si>
    <t>40</t>
  </si>
  <si>
    <t>59761R000</t>
  </si>
  <si>
    <t>obkládačky keramické venkovní - kabřinec 25x6,5x1,5 cm</t>
  </si>
  <si>
    <t>41</t>
  </si>
  <si>
    <t>781779191</t>
  </si>
  <si>
    <t>Příplatek k montáži obkladů vnějších z dlaždic keramických za plochu do 10 m2</t>
  </si>
  <si>
    <t>42</t>
  </si>
  <si>
    <t>781779194</t>
  </si>
  <si>
    <t>Příplatek k montáži obkladů vnějších z dlaždic keramických za nerovný povrch</t>
  </si>
  <si>
    <t>43</t>
  </si>
  <si>
    <t>781779196</t>
  </si>
  <si>
    <t>Příplatek k montáži obkladů vnějších z dlaždic keramických za spárování tmelem dvousložkovým</t>
  </si>
  <si>
    <t>44</t>
  </si>
  <si>
    <t>998781202</t>
  </si>
  <si>
    <t>Přesun hmot procentní pro obklady keramické v objektech v do 12 m</t>
  </si>
  <si>
    <t>45</t>
  </si>
  <si>
    <t>784111R01</t>
  </si>
  <si>
    <t>Malby</t>
  </si>
  <si>
    <t>2,8*3*22-2,1*2,475*2-2,505*2,1*18-2,1*2,493+0,2*2,1*2*22</t>
  </si>
  <si>
    <t>46</t>
  </si>
  <si>
    <t>784171111</t>
  </si>
  <si>
    <t xml:space="preserve">Zakrytí vnitřních ploch - okna </t>
  </si>
  <si>
    <t>2,475*2,1*2+2,505*2,1*18+2,1*2,493*2</t>
  </si>
  <si>
    <t>47</t>
  </si>
  <si>
    <t>581248440</t>
  </si>
  <si>
    <t>fólie pro malířské potřeby zakrývací, PG 4021-20, 25µ,  4 x 5 m</t>
  </si>
  <si>
    <t>48</t>
  </si>
  <si>
    <t>78662R001</t>
  </si>
  <si>
    <t>Dodávka + montáž lamelové žaluzie do oken zdvojených kovových otevíravých, sklápěcích a vyklápěcích</t>
  </si>
  <si>
    <t>2,475*2,1*2+2,505*2,1*18+2,493*2,1*2+2,1*(2,77+5,51*4)</t>
  </si>
  <si>
    <t>49</t>
  </si>
  <si>
    <t>79541R001</t>
  </si>
  <si>
    <t xml:space="preserve">Trhací zkoušky, statické posouzení návrh. kotvení oken, dmt. nápisů, úprava hromosvodů </t>
  </si>
  <si>
    <t>50</t>
  </si>
  <si>
    <t>79542R002</t>
  </si>
  <si>
    <t>Zábor</t>
  </si>
  <si>
    <t>kpl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</si>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</sst>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C38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839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2" t="s">
        <v>0</v>
      </c>
      <c r="B1" s="213"/>
      <c r="C1" s="213"/>
      <c r="D1" s="214" t="s">
        <v>1</v>
      </c>
      <c r="E1" s="213"/>
      <c r="F1" s="213"/>
      <c r="G1" s="213"/>
      <c r="H1" s="213"/>
      <c r="I1" s="213"/>
      <c r="J1" s="213"/>
      <c r="K1" s="215" t="s">
        <v>339</v>
      </c>
      <c r="L1" s="215"/>
      <c r="M1" s="215"/>
      <c r="N1" s="215"/>
      <c r="O1" s="215"/>
      <c r="P1" s="215"/>
      <c r="Q1" s="215"/>
      <c r="R1" s="215"/>
      <c r="S1" s="215"/>
      <c r="T1" s="213"/>
      <c r="U1" s="213"/>
      <c r="V1" s="213"/>
      <c r="W1" s="215" t="s">
        <v>340</v>
      </c>
      <c r="X1" s="215"/>
      <c r="Y1" s="215"/>
      <c r="Z1" s="215"/>
      <c r="AA1" s="215"/>
      <c r="AB1" s="215"/>
      <c r="AC1" s="215"/>
      <c r="AD1" s="215"/>
      <c r="AE1" s="215"/>
      <c r="AF1" s="215"/>
      <c r="AG1" s="213"/>
      <c r="AH1" s="21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82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9" t="s">
        <v>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3" t="s">
        <v>14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Q5" s="11"/>
      <c r="BE5" s="150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54" t="s">
        <v>17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Q6" s="11"/>
      <c r="BE6" s="148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8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48"/>
      <c r="BS8" s="6" t="s">
        <v>26</v>
      </c>
    </row>
    <row r="9" spans="2:71" s="2" customFormat="1" ht="15" customHeight="1">
      <c r="B9" s="10"/>
      <c r="AQ9" s="11"/>
      <c r="BE9" s="148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48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48"/>
      <c r="BS11" s="6" t="s">
        <v>18</v>
      </c>
    </row>
    <row r="12" spans="2:71" s="2" customFormat="1" ht="7.5" customHeight="1">
      <c r="B12" s="10"/>
      <c r="AQ12" s="11"/>
      <c r="BE12" s="148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48"/>
      <c r="BS13" s="6" t="s">
        <v>18</v>
      </c>
    </row>
    <row r="14" spans="2:71" s="2" customFormat="1" ht="15.75" customHeight="1">
      <c r="B14" s="10"/>
      <c r="E14" s="155" t="s">
        <v>33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7" t="s">
        <v>31</v>
      </c>
      <c r="AN14" s="19" t="s">
        <v>33</v>
      </c>
      <c r="AQ14" s="11"/>
      <c r="BE14" s="148"/>
      <c r="BS14" s="6" t="s">
        <v>18</v>
      </c>
    </row>
    <row r="15" spans="2:71" s="2" customFormat="1" ht="7.5" customHeight="1">
      <c r="B15" s="10"/>
      <c r="AQ15" s="11"/>
      <c r="BE15" s="148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48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48"/>
      <c r="BS17" s="6" t="s">
        <v>36</v>
      </c>
    </row>
    <row r="18" spans="2:71" s="2" customFormat="1" ht="7.5" customHeight="1">
      <c r="B18" s="10"/>
      <c r="AQ18" s="11"/>
      <c r="BE18" s="148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48"/>
      <c r="BS19" s="6" t="s">
        <v>6</v>
      </c>
    </row>
    <row r="20" spans="2:57" s="2" customFormat="1" ht="19.5" customHeight="1">
      <c r="B20" s="10"/>
      <c r="E20" s="15" t="s">
        <v>38</v>
      </c>
      <c r="AK20" s="17" t="s">
        <v>31</v>
      </c>
      <c r="AN20" s="15"/>
      <c r="AQ20" s="11"/>
      <c r="BE20" s="148"/>
    </row>
    <row r="21" spans="2:57" s="2" customFormat="1" ht="7.5" customHeight="1">
      <c r="B21" s="10"/>
      <c r="AQ21" s="11"/>
      <c r="BE21" s="148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8"/>
    </row>
    <row r="23" spans="2:57" s="2" customFormat="1" ht="15" customHeight="1">
      <c r="B23" s="10"/>
      <c r="D23" s="21" t="s">
        <v>39</v>
      </c>
      <c r="AK23" s="156">
        <f>ROUND($AG$87,2)</f>
        <v>0</v>
      </c>
      <c r="AL23" s="148"/>
      <c r="AM23" s="148"/>
      <c r="AN23" s="148"/>
      <c r="AO23" s="148"/>
      <c r="AQ23" s="11"/>
      <c r="BE23" s="148"/>
    </row>
    <row r="24" spans="2:57" s="2" customFormat="1" ht="15" customHeight="1">
      <c r="B24" s="10"/>
      <c r="D24" s="21" t="s">
        <v>40</v>
      </c>
      <c r="AK24" s="156">
        <f>ROUND($AG$90,2)</f>
        <v>0</v>
      </c>
      <c r="AL24" s="148"/>
      <c r="AM24" s="148"/>
      <c r="AN24" s="148"/>
      <c r="AO24" s="148"/>
      <c r="AQ24" s="11"/>
      <c r="BE24" s="148"/>
    </row>
    <row r="25" spans="2:57" s="6" customFormat="1" ht="7.5" customHeight="1">
      <c r="B25" s="22"/>
      <c r="AQ25" s="23"/>
      <c r="BE25" s="151"/>
    </row>
    <row r="26" spans="2:57" s="6" customFormat="1" ht="27" customHeight="1">
      <c r="B26" s="22"/>
      <c r="D26" s="24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7">
        <f>ROUND($AK$23+$AK$24,2)</f>
        <v>0</v>
      </c>
      <c r="AL26" s="158"/>
      <c r="AM26" s="158"/>
      <c r="AN26" s="158"/>
      <c r="AO26" s="158"/>
      <c r="AQ26" s="23"/>
      <c r="BE26" s="151"/>
    </row>
    <row r="27" spans="2:57" s="6" customFormat="1" ht="7.5" customHeight="1">
      <c r="B27" s="22"/>
      <c r="AQ27" s="23"/>
      <c r="BE27" s="151"/>
    </row>
    <row r="28" spans="2:57" s="6" customFormat="1" ht="15" customHeight="1">
      <c r="B28" s="26"/>
      <c r="D28" s="27" t="s">
        <v>42</v>
      </c>
      <c r="F28" s="27" t="s">
        <v>43</v>
      </c>
      <c r="L28" s="159">
        <v>0.21</v>
      </c>
      <c r="M28" s="152"/>
      <c r="N28" s="152"/>
      <c r="O28" s="152"/>
      <c r="T28" s="29" t="s">
        <v>44</v>
      </c>
      <c r="W28" s="160">
        <f>ROUND($AZ$87+SUM($CD$91:$CD$104),2)</f>
        <v>0</v>
      </c>
      <c r="X28" s="152"/>
      <c r="Y28" s="152"/>
      <c r="Z28" s="152"/>
      <c r="AA28" s="152"/>
      <c r="AB28" s="152"/>
      <c r="AC28" s="152"/>
      <c r="AD28" s="152"/>
      <c r="AE28" s="152"/>
      <c r="AK28" s="160">
        <f>ROUND($AV$87+SUM($BY$91:$BY$104),2)</f>
        <v>0</v>
      </c>
      <c r="AL28" s="152"/>
      <c r="AM28" s="152"/>
      <c r="AN28" s="152"/>
      <c r="AO28" s="152"/>
      <c r="AQ28" s="30"/>
      <c r="BE28" s="152"/>
    </row>
    <row r="29" spans="2:57" s="6" customFormat="1" ht="15" customHeight="1">
      <c r="B29" s="26"/>
      <c r="F29" s="27" t="s">
        <v>45</v>
      </c>
      <c r="L29" s="159">
        <v>0.15</v>
      </c>
      <c r="M29" s="152"/>
      <c r="N29" s="152"/>
      <c r="O29" s="152"/>
      <c r="T29" s="29" t="s">
        <v>44</v>
      </c>
      <c r="W29" s="160">
        <f>ROUND($BA$87+SUM($CE$91:$CE$104),2)</f>
        <v>0</v>
      </c>
      <c r="X29" s="152"/>
      <c r="Y29" s="152"/>
      <c r="Z29" s="152"/>
      <c r="AA29" s="152"/>
      <c r="AB29" s="152"/>
      <c r="AC29" s="152"/>
      <c r="AD29" s="152"/>
      <c r="AE29" s="152"/>
      <c r="AK29" s="160">
        <f>ROUND($AW$87+SUM($BZ$91:$BZ$104),2)</f>
        <v>0</v>
      </c>
      <c r="AL29" s="152"/>
      <c r="AM29" s="152"/>
      <c r="AN29" s="152"/>
      <c r="AO29" s="152"/>
      <c r="AQ29" s="30"/>
      <c r="BE29" s="152"/>
    </row>
    <row r="30" spans="2:57" s="6" customFormat="1" ht="15" customHeight="1" hidden="1">
      <c r="B30" s="26"/>
      <c r="F30" s="27" t="s">
        <v>46</v>
      </c>
      <c r="L30" s="159">
        <v>0.21</v>
      </c>
      <c r="M30" s="152"/>
      <c r="N30" s="152"/>
      <c r="O30" s="152"/>
      <c r="T30" s="29" t="s">
        <v>44</v>
      </c>
      <c r="W30" s="160">
        <f>ROUND($BB$87+SUM($CF$91:$CF$104),2)</f>
        <v>0</v>
      </c>
      <c r="X30" s="152"/>
      <c r="Y30" s="152"/>
      <c r="Z30" s="152"/>
      <c r="AA30" s="152"/>
      <c r="AB30" s="152"/>
      <c r="AC30" s="152"/>
      <c r="AD30" s="152"/>
      <c r="AE30" s="152"/>
      <c r="AK30" s="160">
        <v>0</v>
      </c>
      <c r="AL30" s="152"/>
      <c r="AM30" s="152"/>
      <c r="AN30" s="152"/>
      <c r="AO30" s="152"/>
      <c r="AQ30" s="30"/>
      <c r="BE30" s="152"/>
    </row>
    <row r="31" spans="2:57" s="6" customFormat="1" ht="15" customHeight="1" hidden="1">
      <c r="B31" s="26"/>
      <c r="F31" s="27" t="s">
        <v>47</v>
      </c>
      <c r="L31" s="159">
        <v>0.15</v>
      </c>
      <c r="M31" s="152"/>
      <c r="N31" s="152"/>
      <c r="O31" s="152"/>
      <c r="T31" s="29" t="s">
        <v>44</v>
      </c>
      <c r="W31" s="160">
        <f>ROUND($BC$87+SUM($CG$91:$CG$104),2)</f>
        <v>0</v>
      </c>
      <c r="X31" s="152"/>
      <c r="Y31" s="152"/>
      <c r="Z31" s="152"/>
      <c r="AA31" s="152"/>
      <c r="AB31" s="152"/>
      <c r="AC31" s="152"/>
      <c r="AD31" s="152"/>
      <c r="AE31" s="152"/>
      <c r="AK31" s="160">
        <v>0</v>
      </c>
      <c r="AL31" s="152"/>
      <c r="AM31" s="152"/>
      <c r="AN31" s="152"/>
      <c r="AO31" s="152"/>
      <c r="AQ31" s="30"/>
      <c r="BE31" s="152"/>
    </row>
    <row r="32" spans="2:57" s="6" customFormat="1" ht="15" customHeight="1" hidden="1">
      <c r="B32" s="26"/>
      <c r="F32" s="27" t="s">
        <v>48</v>
      </c>
      <c r="L32" s="159">
        <v>0</v>
      </c>
      <c r="M32" s="152"/>
      <c r="N32" s="152"/>
      <c r="O32" s="152"/>
      <c r="T32" s="29" t="s">
        <v>44</v>
      </c>
      <c r="W32" s="160">
        <f>ROUND($BD$87+SUM($CH$91:$CH$104),2)</f>
        <v>0</v>
      </c>
      <c r="X32" s="152"/>
      <c r="Y32" s="152"/>
      <c r="Z32" s="152"/>
      <c r="AA32" s="152"/>
      <c r="AB32" s="152"/>
      <c r="AC32" s="152"/>
      <c r="AD32" s="152"/>
      <c r="AE32" s="152"/>
      <c r="AK32" s="160">
        <v>0</v>
      </c>
      <c r="AL32" s="152"/>
      <c r="AM32" s="152"/>
      <c r="AN32" s="152"/>
      <c r="AO32" s="152"/>
      <c r="AQ32" s="30"/>
      <c r="BE32" s="152"/>
    </row>
    <row r="33" spans="2:57" s="6" customFormat="1" ht="7.5" customHeight="1">
      <c r="B33" s="22"/>
      <c r="AQ33" s="23"/>
      <c r="BE33" s="151"/>
    </row>
    <row r="34" spans="2:57" s="6" customFormat="1" ht="27" customHeight="1">
      <c r="B34" s="22"/>
      <c r="C34" s="31"/>
      <c r="D34" s="32" t="s">
        <v>49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50</v>
      </c>
      <c r="U34" s="33"/>
      <c r="V34" s="33"/>
      <c r="W34" s="33"/>
      <c r="X34" s="161" t="s">
        <v>51</v>
      </c>
      <c r="Y34" s="162"/>
      <c r="Z34" s="162"/>
      <c r="AA34" s="162"/>
      <c r="AB34" s="162"/>
      <c r="AC34" s="33"/>
      <c r="AD34" s="33"/>
      <c r="AE34" s="33"/>
      <c r="AF34" s="33"/>
      <c r="AG34" s="33"/>
      <c r="AH34" s="33"/>
      <c r="AI34" s="33"/>
      <c r="AJ34" s="33"/>
      <c r="AK34" s="163">
        <f>ROUND(SUM($AK$26:$AK$32),2)</f>
        <v>0</v>
      </c>
      <c r="AL34" s="162"/>
      <c r="AM34" s="162"/>
      <c r="AN34" s="162"/>
      <c r="AO34" s="164"/>
      <c r="AP34" s="31"/>
      <c r="AQ34" s="23"/>
      <c r="BE34" s="151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55</v>
      </c>
      <c r="S58" s="41"/>
      <c r="T58" s="41"/>
      <c r="U58" s="41"/>
      <c r="V58" s="41"/>
      <c r="W58" s="41"/>
      <c r="X58" s="41"/>
      <c r="Y58" s="41"/>
      <c r="Z58" s="43"/>
      <c r="AC58" s="40" t="s">
        <v>54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55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57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55</v>
      </c>
      <c r="S69" s="41"/>
      <c r="T69" s="41"/>
      <c r="U69" s="41"/>
      <c r="V69" s="41"/>
      <c r="W69" s="41"/>
      <c r="X69" s="41"/>
      <c r="Y69" s="41"/>
      <c r="Z69" s="43"/>
      <c r="AC69" s="40" t="s">
        <v>54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55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9" t="s">
        <v>58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3"/>
    </row>
    <row r="77" spans="2:43" s="15" customFormat="1" ht="15" customHeight="1">
      <c r="B77" s="50"/>
      <c r="C77" s="17" t="s">
        <v>13</v>
      </c>
      <c r="L77" s="15" t="str">
        <f>$K$5</f>
        <v>1326</v>
      </c>
      <c r="AQ77" s="51"/>
    </row>
    <row r="78" spans="2:43" s="52" customFormat="1" ht="37.5" customHeight="1">
      <c r="B78" s="53"/>
      <c r="C78" s="52" t="s">
        <v>16</v>
      </c>
      <c r="L78" s="165" t="str">
        <f>$K$6</f>
        <v>Poliklinika - stavební úpravy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Kolín IV</v>
      </c>
      <c r="AI80" s="17" t="s">
        <v>24</v>
      </c>
      <c r="AM80" s="56" t="str">
        <f>IF($AN$8="","",$AN$8)</f>
        <v>11.06.2013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Kolín, Karlovo nám. 78, Kolín 1</v>
      </c>
      <c r="AI82" s="17" t="s">
        <v>34</v>
      </c>
      <c r="AM82" s="153" t="str">
        <f>IF($E$17="","",$E$17)</f>
        <v>Ing. Karel vrátný, Rubešova 60, Kolín 1</v>
      </c>
      <c r="AN82" s="151"/>
      <c r="AO82" s="151"/>
      <c r="AP82" s="151"/>
      <c r="AQ82" s="23"/>
      <c r="AS82" s="166" t="s">
        <v>59</v>
      </c>
      <c r="AT82" s="167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53" t="str">
        <f>IF($E$20="","",$E$20)</f>
        <v>Alena Vrátná</v>
      </c>
      <c r="AN83" s="151"/>
      <c r="AO83" s="151"/>
      <c r="AP83" s="151"/>
      <c r="AQ83" s="23"/>
      <c r="AS83" s="168"/>
      <c r="AT83" s="151"/>
      <c r="BD83" s="57"/>
    </row>
    <row r="84" spans="2:56" s="6" customFormat="1" ht="12" customHeight="1">
      <c r="B84" s="22"/>
      <c r="AQ84" s="23"/>
      <c r="AS84" s="168"/>
      <c r="AT84" s="151"/>
      <c r="BD84" s="57"/>
    </row>
    <row r="85" spans="2:57" s="6" customFormat="1" ht="30" customHeight="1">
      <c r="B85" s="22"/>
      <c r="C85" s="169" t="s">
        <v>60</v>
      </c>
      <c r="D85" s="162"/>
      <c r="E85" s="162"/>
      <c r="F85" s="162"/>
      <c r="G85" s="162"/>
      <c r="H85" s="33"/>
      <c r="I85" s="170" t="s">
        <v>61</v>
      </c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70" t="s">
        <v>62</v>
      </c>
      <c r="AH85" s="162"/>
      <c r="AI85" s="162"/>
      <c r="AJ85" s="162"/>
      <c r="AK85" s="162"/>
      <c r="AL85" s="162"/>
      <c r="AM85" s="162"/>
      <c r="AN85" s="170" t="s">
        <v>63</v>
      </c>
      <c r="AO85" s="162"/>
      <c r="AP85" s="164"/>
      <c r="AQ85" s="23"/>
      <c r="AS85" s="58" t="s">
        <v>64</v>
      </c>
      <c r="AT85" s="59" t="s">
        <v>65</v>
      </c>
      <c r="AU85" s="59" t="s">
        <v>66</v>
      </c>
      <c r="AV85" s="59" t="s">
        <v>67</v>
      </c>
      <c r="AW85" s="59" t="s">
        <v>68</v>
      </c>
      <c r="AX85" s="59" t="s">
        <v>69</v>
      </c>
      <c r="AY85" s="59" t="s">
        <v>70</v>
      </c>
      <c r="AZ85" s="59" t="s">
        <v>71</v>
      </c>
      <c r="BA85" s="59" t="s">
        <v>72</v>
      </c>
      <c r="BB85" s="59" t="s">
        <v>73</v>
      </c>
      <c r="BC85" s="59" t="s">
        <v>74</v>
      </c>
      <c r="BD85" s="60" t="s">
        <v>75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76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78">
        <f>ROUND($AG$88,2)</f>
        <v>0</v>
      </c>
      <c r="AH87" s="179"/>
      <c r="AI87" s="179"/>
      <c r="AJ87" s="179"/>
      <c r="AK87" s="179"/>
      <c r="AL87" s="179"/>
      <c r="AM87" s="179"/>
      <c r="AN87" s="178">
        <f>ROUND(SUM($AG$87,$AT$87),2)</f>
        <v>0</v>
      </c>
      <c r="AO87" s="179"/>
      <c r="AP87" s="179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1048.72714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77</v>
      </c>
      <c r="BT87" s="52" t="s">
        <v>78</v>
      </c>
      <c r="BU87" s="68" t="s">
        <v>79</v>
      </c>
      <c r="BV87" s="52" t="s">
        <v>80</v>
      </c>
      <c r="BW87" s="52" t="s">
        <v>81</v>
      </c>
      <c r="BX87" s="52" t="s">
        <v>82</v>
      </c>
    </row>
    <row r="88" spans="1:76" s="69" customFormat="1" ht="28.5" customHeight="1">
      <c r="A88" s="211" t="s">
        <v>341</v>
      </c>
      <c r="B88" s="70"/>
      <c r="C88" s="71"/>
      <c r="D88" s="173" t="s">
        <v>83</v>
      </c>
      <c r="E88" s="174"/>
      <c r="F88" s="174"/>
      <c r="G88" s="174"/>
      <c r="H88" s="174"/>
      <c r="I88" s="71"/>
      <c r="J88" s="173" t="s">
        <v>84</v>
      </c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1">
        <f>'1326 e - SO 01 Výměna oke...'!$M$27</f>
        <v>0</v>
      </c>
      <c r="AH88" s="172"/>
      <c r="AI88" s="172"/>
      <c r="AJ88" s="172"/>
      <c r="AK88" s="172"/>
      <c r="AL88" s="172"/>
      <c r="AM88" s="172"/>
      <c r="AN88" s="171">
        <f>ROUND(SUM($AG$88,$AT$88),2)</f>
        <v>0</v>
      </c>
      <c r="AO88" s="172"/>
      <c r="AP88" s="172"/>
      <c r="AQ88" s="72"/>
      <c r="AS88" s="73">
        <f>'1326 e - SO 01 Výměna oke...'!$M$25</f>
        <v>0</v>
      </c>
      <c r="AT88" s="74">
        <f>ROUND(SUM($AV$88:$AW$88),2)</f>
        <v>0</v>
      </c>
      <c r="AU88" s="75">
        <f>'1326 e - SO 01 Výměna oke...'!$W$129</f>
        <v>1048.7271369999999</v>
      </c>
      <c r="AV88" s="74">
        <f>'1326 e - SO 01 Výměna oke...'!$M$29</f>
        <v>0</v>
      </c>
      <c r="AW88" s="74">
        <f>'1326 e - SO 01 Výměna oke...'!$M$30</f>
        <v>0</v>
      </c>
      <c r="AX88" s="74">
        <f>'1326 e - SO 01 Výměna oke...'!$M$31</f>
        <v>0</v>
      </c>
      <c r="AY88" s="74">
        <f>'1326 e - SO 01 Výměna oke...'!$M$32</f>
        <v>0</v>
      </c>
      <c r="AZ88" s="74">
        <f>'1326 e - SO 01 Výměna oke...'!$H$29</f>
        <v>0</v>
      </c>
      <c r="BA88" s="74">
        <f>'1326 e - SO 01 Výměna oke...'!$H$30</f>
        <v>0</v>
      </c>
      <c r="BB88" s="74">
        <f>'1326 e - SO 01 Výměna oke...'!$H$31</f>
        <v>0</v>
      </c>
      <c r="BC88" s="74">
        <f>'1326 e - SO 01 Výměna oke...'!$H$32</f>
        <v>0</v>
      </c>
      <c r="BD88" s="76">
        <f>'1326 e - SO 01 Výměna oke...'!$H$33</f>
        <v>0</v>
      </c>
      <c r="BT88" s="69" t="s">
        <v>21</v>
      </c>
      <c r="BV88" s="69" t="s">
        <v>80</v>
      </c>
      <c r="BW88" s="69" t="s">
        <v>85</v>
      </c>
      <c r="BX88" s="69" t="s">
        <v>81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86</v>
      </c>
      <c r="AG90" s="178">
        <f>ROUND(SUM($AG$91:$AG$103),2)</f>
        <v>0</v>
      </c>
      <c r="AH90" s="151"/>
      <c r="AI90" s="151"/>
      <c r="AJ90" s="151"/>
      <c r="AK90" s="151"/>
      <c r="AL90" s="151"/>
      <c r="AM90" s="151"/>
      <c r="AN90" s="178">
        <f>ROUND(SUM($AN$91:$AN$103),2)</f>
        <v>0</v>
      </c>
      <c r="AO90" s="151"/>
      <c r="AP90" s="151"/>
      <c r="AQ90" s="23"/>
      <c r="AS90" s="58" t="s">
        <v>87</v>
      </c>
      <c r="AT90" s="59" t="s">
        <v>88</v>
      </c>
      <c r="AU90" s="59" t="s">
        <v>42</v>
      </c>
      <c r="AV90" s="60" t="s">
        <v>65</v>
      </c>
      <c r="AW90" s="61"/>
    </row>
    <row r="91" spans="2:89" s="6" customFormat="1" ht="21" customHeight="1">
      <c r="B91" s="22"/>
      <c r="D91" s="77" t="s">
        <v>89</v>
      </c>
      <c r="AG91" s="175">
        <f>ROUND($AG$87*$AS$91,2)</f>
        <v>0</v>
      </c>
      <c r="AH91" s="151"/>
      <c r="AI91" s="151"/>
      <c r="AJ91" s="151"/>
      <c r="AK91" s="151"/>
      <c r="AL91" s="151"/>
      <c r="AM91" s="151"/>
      <c r="AN91" s="176">
        <f>ROUND($AG$91+$AV$91,2)</f>
        <v>0</v>
      </c>
      <c r="AO91" s="151"/>
      <c r="AP91" s="151"/>
      <c r="AQ91" s="23"/>
      <c r="AS91" s="78">
        <v>0</v>
      </c>
      <c r="AT91" s="79" t="s">
        <v>90</v>
      </c>
      <c r="AU91" s="79" t="s">
        <v>43</v>
      </c>
      <c r="AV91" s="80">
        <f>ROUND(IF($AU$91="základní",$AG$91*$L$28,IF($AU$91="snížená",$AG$91*$L$29,0)),2)</f>
        <v>0</v>
      </c>
      <c r="BV91" s="6" t="s">
        <v>91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77" t="s">
        <v>92</v>
      </c>
      <c r="AG92" s="175">
        <f>ROUND($AG$87*$AS$92,2)</f>
        <v>0</v>
      </c>
      <c r="AH92" s="151"/>
      <c r="AI92" s="151"/>
      <c r="AJ92" s="151"/>
      <c r="AK92" s="151"/>
      <c r="AL92" s="151"/>
      <c r="AM92" s="151"/>
      <c r="AN92" s="176">
        <f>ROUND($AG$92+$AV$92,2)</f>
        <v>0</v>
      </c>
      <c r="AO92" s="151"/>
      <c r="AP92" s="151"/>
      <c r="AQ92" s="23"/>
      <c r="AS92" s="82">
        <v>0</v>
      </c>
      <c r="AT92" s="83" t="s">
        <v>90</v>
      </c>
      <c r="AU92" s="83" t="s">
        <v>43</v>
      </c>
      <c r="AV92" s="84">
        <f>ROUND(IF($AU$92="základní",$AG$92*$L$28,IF($AU$92="snížená",$AG$92*$L$29,0)),2)</f>
        <v>0</v>
      </c>
      <c r="BV92" s="6" t="s">
        <v>91</v>
      </c>
      <c r="BY92" s="81">
        <f>IF($AU$92="základní",$AV$92,0)</f>
        <v>0</v>
      </c>
      <c r="BZ92" s="81">
        <f>IF($AU$92="snížená",$AV$92,0)</f>
        <v>0</v>
      </c>
      <c r="CA92" s="81">
        <v>0</v>
      </c>
      <c r="CB92" s="81">
        <v>0</v>
      </c>
      <c r="CC92" s="81"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77" t="s">
        <v>93</v>
      </c>
      <c r="AG93" s="175">
        <f>ROUND($AG$87*$AS$93,2)</f>
        <v>0</v>
      </c>
      <c r="AH93" s="151"/>
      <c r="AI93" s="151"/>
      <c r="AJ93" s="151"/>
      <c r="AK93" s="151"/>
      <c r="AL93" s="151"/>
      <c r="AM93" s="151"/>
      <c r="AN93" s="176">
        <f>ROUND($AG$93+$AV$93,2)</f>
        <v>0</v>
      </c>
      <c r="AO93" s="151"/>
      <c r="AP93" s="151"/>
      <c r="AQ93" s="23"/>
      <c r="AS93" s="82">
        <v>0</v>
      </c>
      <c r="AT93" s="83" t="s">
        <v>90</v>
      </c>
      <c r="AU93" s="83" t="s">
        <v>43</v>
      </c>
      <c r="AV93" s="84">
        <f>ROUND(IF($AU$93="základní",$AG$93*$L$28,IF($AU$93="snížená",$AG$93*$L$29,0)),2)</f>
        <v>0</v>
      </c>
      <c r="BV93" s="6" t="s">
        <v>91</v>
      </c>
      <c r="BY93" s="81">
        <f>IF($AU$93="základní",$AV$93,0)</f>
        <v>0</v>
      </c>
      <c r="BZ93" s="81">
        <f>IF($AU$93="snížená",$AV$93,0)</f>
        <v>0</v>
      </c>
      <c r="CA93" s="81">
        <v>0</v>
      </c>
      <c r="CB93" s="81">
        <v>0</v>
      </c>
      <c r="CC93" s="81"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77" t="s">
        <v>94</v>
      </c>
      <c r="AG94" s="175">
        <f>ROUND($AG$87*$AS$94,2)</f>
        <v>0</v>
      </c>
      <c r="AH94" s="151"/>
      <c r="AI94" s="151"/>
      <c r="AJ94" s="151"/>
      <c r="AK94" s="151"/>
      <c r="AL94" s="151"/>
      <c r="AM94" s="151"/>
      <c r="AN94" s="176">
        <f>ROUND($AG$94+$AV$94,2)</f>
        <v>0</v>
      </c>
      <c r="AO94" s="151"/>
      <c r="AP94" s="151"/>
      <c r="AQ94" s="23"/>
      <c r="AS94" s="82">
        <v>0</v>
      </c>
      <c r="AT94" s="83" t="s">
        <v>90</v>
      </c>
      <c r="AU94" s="83" t="s">
        <v>43</v>
      </c>
      <c r="AV94" s="84">
        <f>ROUND(IF($AU$94="základní",$AG$94*$L$28,IF($AU$94="snížená",$AG$94*$L$29,0)),2)</f>
        <v>0</v>
      </c>
      <c r="BV94" s="6" t="s">
        <v>91</v>
      </c>
      <c r="BY94" s="81">
        <f>IF($AU$94="základní",$AV$94,0)</f>
        <v>0</v>
      </c>
      <c r="BZ94" s="81">
        <f>IF($AU$94="snížená",$AV$94,0)</f>
        <v>0</v>
      </c>
      <c r="CA94" s="81">
        <v>0</v>
      </c>
      <c r="CB94" s="81">
        <v>0</v>
      </c>
      <c r="CC94" s="81"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77" t="s">
        <v>95</v>
      </c>
      <c r="AG95" s="175">
        <f>ROUND($AG$87*$AS$95,2)</f>
        <v>0</v>
      </c>
      <c r="AH95" s="151"/>
      <c r="AI95" s="151"/>
      <c r="AJ95" s="151"/>
      <c r="AK95" s="151"/>
      <c r="AL95" s="151"/>
      <c r="AM95" s="151"/>
      <c r="AN95" s="176">
        <f>ROUND($AG$95+$AV$95,2)</f>
        <v>0</v>
      </c>
      <c r="AO95" s="151"/>
      <c r="AP95" s="151"/>
      <c r="AQ95" s="23"/>
      <c r="AS95" s="82">
        <v>0</v>
      </c>
      <c r="AT95" s="83" t="s">
        <v>90</v>
      </c>
      <c r="AU95" s="83" t="s">
        <v>43</v>
      </c>
      <c r="AV95" s="84">
        <f>ROUND(IF($AU$95="základní",$AG$95*$L$28,IF($AU$95="snížená",$AG$95*$L$29,0)),2)</f>
        <v>0</v>
      </c>
      <c r="BV95" s="6" t="s">
        <v>91</v>
      </c>
      <c r="BY95" s="81">
        <f>IF($AU$95="základní",$AV$95,0)</f>
        <v>0</v>
      </c>
      <c r="BZ95" s="81">
        <f>IF($AU$95="snížená",$AV$95,0)</f>
        <v>0</v>
      </c>
      <c r="CA95" s="81">
        <v>0</v>
      </c>
      <c r="CB95" s="81">
        <v>0</v>
      </c>
      <c r="CC95" s="81">
        <v>0</v>
      </c>
      <c r="CD95" s="81">
        <f>IF($AU$95="základní",$AG$95,0)</f>
        <v>0</v>
      </c>
      <c r="CE95" s="81">
        <f>IF($AU$95="snížená",$AG$95,0)</f>
        <v>0</v>
      </c>
      <c r="CF95" s="81">
        <f>IF($AU$95="zákl. přenesená",$AG$95,0)</f>
        <v>0</v>
      </c>
      <c r="CG95" s="81">
        <f>IF($AU$95="sníž. přenesená",$AG$95,0)</f>
        <v>0</v>
      </c>
      <c r="CH95" s="81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D96" s="77" t="s">
        <v>96</v>
      </c>
      <c r="AG96" s="175">
        <f>ROUND($AG$87*$AS$96,2)</f>
        <v>0</v>
      </c>
      <c r="AH96" s="151"/>
      <c r="AI96" s="151"/>
      <c r="AJ96" s="151"/>
      <c r="AK96" s="151"/>
      <c r="AL96" s="151"/>
      <c r="AM96" s="151"/>
      <c r="AN96" s="176">
        <f>ROUND($AG$96+$AV$96,2)</f>
        <v>0</v>
      </c>
      <c r="AO96" s="151"/>
      <c r="AP96" s="151"/>
      <c r="AQ96" s="23"/>
      <c r="AS96" s="82">
        <v>0</v>
      </c>
      <c r="AT96" s="83" t="s">
        <v>90</v>
      </c>
      <c r="AU96" s="83" t="s">
        <v>43</v>
      </c>
      <c r="AV96" s="84">
        <f>ROUND(IF($AU$96="základní",$AG$96*$L$28,IF($AU$96="snížená",$AG$96*$L$29,0)),2)</f>
        <v>0</v>
      </c>
      <c r="BV96" s="6" t="s">
        <v>91</v>
      </c>
      <c r="BY96" s="81">
        <f>IF($AU$96="základní",$AV$96,0)</f>
        <v>0</v>
      </c>
      <c r="BZ96" s="81">
        <f>IF($AU$96="snížená",$AV$96,0)</f>
        <v>0</v>
      </c>
      <c r="CA96" s="81">
        <v>0</v>
      </c>
      <c r="CB96" s="81">
        <v>0</v>
      </c>
      <c r="CC96" s="81">
        <v>0</v>
      </c>
      <c r="CD96" s="81">
        <f>IF($AU$96="základní",$AG$96,0)</f>
        <v>0</v>
      </c>
      <c r="CE96" s="81">
        <f>IF($AU$96="snížená",$AG$96,0)</f>
        <v>0</v>
      </c>
      <c r="CF96" s="81">
        <f>IF($AU$96="zákl. přenesená",$AG$96,0)</f>
        <v>0</v>
      </c>
      <c r="CG96" s="81">
        <f>IF($AU$96="sníž. přenesená",$AG$96,0)</f>
        <v>0</v>
      </c>
      <c r="CH96" s="81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D97" s="77" t="s">
        <v>97</v>
      </c>
      <c r="AG97" s="175">
        <f>ROUND($AG$87*$AS$97,2)</f>
        <v>0</v>
      </c>
      <c r="AH97" s="151"/>
      <c r="AI97" s="151"/>
      <c r="AJ97" s="151"/>
      <c r="AK97" s="151"/>
      <c r="AL97" s="151"/>
      <c r="AM97" s="151"/>
      <c r="AN97" s="176">
        <f>ROUND($AG$97+$AV$97,2)</f>
        <v>0</v>
      </c>
      <c r="AO97" s="151"/>
      <c r="AP97" s="151"/>
      <c r="AQ97" s="23"/>
      <c r="AS97" s="82">
        <v>0</v>
      </c>
      <c r="AT97" s="83" t="s">
        <v>90</v>
      </c>
      <c r="AU97" s="83" t="s">
        <v>43</v>
      </c>
      <c r="AV97" s="84">
        <f>ROUND(IF($AU$97="základní",$AG$97*$L$28,IF($AU$97="snížená",$AG$97*$L$29,0)),2)</f>
        <v>0</v>
      </c>
      <c r="BV97" s="6" t="s">
        <v>91</v>
      </c>
      <c r="BY97" s="81">
        <f>IF($AU$97="základní",$AV$97,0)</f>
        <v>0</v>
      </c>
      <c r="BZ97" s="81">
        <f>IF($AU$97="snížená",$AV$97,0)</f>
        <v>0</v>
      </c>
      <c r="CA97" s="81">
        <v>0</v>
      </c>
      <c r="CB97" s="81">
        <v>0</v>
      </c>
      <c r="CC97" s="81">
        <v>0</v>
      </c>
      <c r="CD97" s="81">
        <f>IF($AU$97="základní",$AG$97,0)</f>
        <v>0</v>
      </c>
      <c r="CE97" s="81">
        <f>IF($AU$97="snížená",$AG$97,0)</f>
        <v>0</v>
      </c>
      <c r="CF97" s="81">
        <f>IF($AU$97="zákl. přenesená",$AG$97,0)</f>
        <v>0</v>
      </c>
      <c r="CG97" s="81">
        <f>IF($AU$97="sníž. přenesená",$AG$97,0)</f>
        <v>0</v>
      </c>
      <c r="CH97" s="81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D98" s="77" t="s">
        <v>98</v>
      </c>
      <c r="AG98" s="175">
        <f>ROUND($AG$87*$AS$98,2)</f>
        <v>0</v>
      </c>
      <c r="AH98" s="151"/>
      <c r="AI98" s="151"/>
      <c r="AJ98" s="151"/>
      <c r="AK98" s="151"/>
      <c r="AL98" s="151"/>
      <c r="AM98" s="151"/>
      <c r="AN98" s="176">
        <f>ROUND($AG$98+$AV$98,2)</f>
        <v>0</v>
      </c>
      <c r="AO98" s="151"/>
      <c r="AP98" s="151"/>
      <c r="AQ98" s="23"/>
      <c r="AS98" s="82">
        <v>0</v>
      </c>
      <c r="AT98" s="83" t="s">
        <v>90</v>
      </c>
      <c r="AU98" s="83" t="s">
        <v>43</v>
      </c>
      <c r="AV98" s="84">
        <f>ROUND(IF($AU$98="základní",$AG$98*$L$28,IF($AU$98="snížená",$AG$98*$L$29,0)),2)</f>
        <v>0</v>
      </c>
      <c r="BV98" s="6" t="s">
        <v>91</v>
      </c>
      <c r="BY98" s="81">
        <f>IF($AU$98="základní",$AV$98,0)</f>
        <v>0</v>
      </c>
      <c r="BZ98" s="81">
        <f>IF($AU$98="snížená",$AV$98,0)</f>
        <v>0</v>
      </c>
      <c r="CA98" s="81">
        <v>0</v>
      </c>
      <c r="CB98" s="81">
        <v>0</v>
      </c>
      <c r="CC98" s="81">
        <v>0</v>
      </c>
      <c r="CD98" s="81">
        <f>IF($AU$98="základní",$AG$98,0)</f>
        <v>0</v>
      </c>
      <c r="CE98" s="81">
        <f>IF($AU$98="snížená",$AG$98,0)</f>
        <v>0</v>
      </c>
      <c r="CF98" s="81">
        <f>IF($AU$98="zákl. přenesená",$AG$98,0)</f>
        <v>0</v>
      </c>
      <c r="CG98" s="81">
        <f>IF($AU$98="sníž. přenesená",$AG$98,0)</f>
        <v>0</v>
      </c>
      <c r="CH98" s="81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D99" s="77" t="s">
        <v>99</v>
      </c>
      <c r="AG99" s="175">
        <f>ROUND($AG$87*$AS$99,2)</f>
        <v>0</v>
      </c>
      <c r="AH99" s="151"/>
      <c r="AI99" s="151"/>
      <c r="AJ99" s="151"/>
      <c r="AK99" s="151"/>
      <c r="AL99" s="151"/>
      <c r="AM99" s="151"/>
      <c r="AN99" s="176">
        <f>ROUND($AG$99+$AV$99,2)</f>
        <v>0</v>
      </c>
      <c r="AO99" s="151"/>
      <c r="AP99" s="151"/>
      <c r="AQ99" s="23"/>
      <c r="AS99" s="82">
        <v>0</v>
      </c>
      <c r="AT99" s="83" t="s">
        <v>90</v>
      </c>
      <c r="AU99" s="83" t="s">
        <v>43</v>
      </c>
      <c r="AV99" s="84">
        <f>ROUND(IF($AU$99="základní",$AG$99*$L$28,IF($AU$99="snížená",$AG$99*$L$29,0)),2)</f>
        <v>0</v>
      </c>
      <c r="BV99" s="6" t="s">
        <v>91</v>
      </c>
      <c r="BY99" s="81">
        <f>IF($AU$99="základní",$AV$99,0)</f>
        <v>0</v>
      </c>
      <c r="BZ99" s="81">
        <f>IF($AU$99="snížená",$AV$99,0)</f>
        <v>0</v>
      </c>
      <c r="CA99" s="81">
        <v>0</v>
      </c>
      <c r="CB99" s="81">
        <v>0</v>
      </c>
      <c r="CC99" s="81">
        <v>0</v>
      </c>
      <c r="CD99" s="81">
        <f>IF($AU$99="základní",$AG$99,0)</f>
        <v>0</v>
      </c>
      <c r="CE99" s="81">
        <f>IF($AU$99="snížená",$AG$99,0)</f>
        <v>0</v>
      </c>
      <c r="CF99" s="81">
        <f>IF($AU$99="zákl. přenesená",$AG$99,0)</f>
        <v>0</v>
      </c>
      <c r="CG99" s="81">
        <f>IF($AU$99="sníž. přenesená",$AG$99,0)</f>
        <v>0</v>
      </c>
      <c r="CH99" s="81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D100" s="77" t="s">
        <v>100</v>
      </c>
      <c r="AG100" s="175">
        <f>ROUND($AG$87*$AS$100,2)</f>
        <v>0</v>
      </c>
      <c r="AH100" s="151"/>
      <c r="AI100" s="151"/>
      <c r="AJ100" s="151"/>
      <c r="AK100" s="151"/>
      <c r="AL100" s="151"/>
      <c r="AM100" s="151"/>
      <c r="AN100" s="176">
        <f>ROUND($AG$100+$AV$100,2)</f>
        <v>0</v>
      </c>
      <c r="AO100" s="151"/>
      <c r="AP100" s="151"/>
      <c r="AQ100" s="23"/>
      <c r="AS100" s="82">
        <v>0</v>
      </c>
      <c r="AT100" s="83" t="s">
        <v>90</v>
      </c>
      <c r="AU100" s="83" t="s">
        <v>43</v>
      </c>
      <c r="AV100" s="84">
        <f>ROUND(IF($AU$100="základní",$AG$100*$L$28,IF($AU$100="snížená",$AG$100*$L$29,0)),2)</f>
        <v>0</v>
      </c>
      <c r="BV100" s="6" t="s">
        <v>91</v>
      </c>
      <c r="BY100" s="81">
        <f>IF($AU$100="základní",$AV$100,0)</f>
        <v>0</v>
      </c>
      <c r="BZ100" s="81">
        <f>IF($AU$100="snížená",$AV$100,0)</f>
        <v>0</v>
      </c>
      <c r="CA100" s="81">
        <v>0</v>
      </c>
      <c r="CB100" s="81">
        <v>0</v>
      </c>
      <c r="CC100" s="81">
        <v>0</v>
      </c>
      <c r="CD100" s="81">
        <f>IF($AU$100="základní",$AG$100,0)</f>
        <v>0</v>
      </c>
      <c r="CE100" s="81">
        <f>IF($AU$100="snížená",$AG$100,0)</f>
        <v>0</v>
      </c>
      <c r="CF100" s="81">
        <f>IF($AU$100="zákl. přenesená",$AG$100,0)</f>
        <v>0</v>
      </c>
      <c r="CG100" s="81">
        <f>IF($AU$100="sníž. přenesená",$AG$100,0)</f>
        <v>0</v>
      </c>
      <c r="CH100" s="81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D101" s="177" t="s">
        <v>101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G101" s="175">
        <f>$AG$87*$AS$101</f>
        <v>0</v>
      </c>
      <c r="AH101" s="151"/>
      <c r="AI101" s="151"/>
      <c r="AJ101" s="151"/>
      <c r="AK101" s="151"/>
      <c r="AL101" s="151"/>
      <c r="AM101" s="151"/>
      <c r="AN101" s="176">
        <f>$AG$101+$AV$101</f>
        <v>0</v>
      </c>
      <c r="AO101" s="151"/>
      <c r="AP101" s="151"/>
      <c r="AQ101" s="23"/>
      <c r="AS101" s="82">
        <v>0</v>
      </c>
      <c r="AT101" s="83" t="s">
        <v>90</v>
      </c>
      <c r="AU101" s="83" t="s">
        <v>43</v>
      </c>
      <c r="AV101" s="84">
        <f>ROUND(IF($AU$101="nulová",0,IF(OR($AU$101="základní",$AU$101="zákl. přenesená"),$AG$101*$L$28,$AG$101*$L$29)),2)</f>
        <v>0</v>
      </c>
      <c r="BV101" s="6" t="s">
        <v>102</v>
      </c>
      <c r="BY101" s="81">
        <f>IF($AU$101="základní",$AV$101,0)</f>
        <v>0</v>
      </c>
      <c r="BZ101" s="81">
        <f>IF($AU$101="snížená",$AV$101,0)</f>
        <v>0</v>
      </c>
      <c r="CA101" s="81">
        <f>IF($AU$101="zákl. přenesená",$AV$101,0)</f>
        <v>0</v>
      </c>
      <c r="CB101" s="81">
        <f>IF($AU$101="sníž. přenesená",$AV$101,0)</f>
        <v>0</v>
      </c>
      <c r="CC101" s="81">
        <f>IF($AU$101="nulová",$AV$101,0)</f>
        <v>0</v>
      </c>
      <c r="CD101" s="81">
        <f>IF($AU$101="základní",$AG$101,0)</f>
        <v>0</v>
      </c>
      <c r="CE101" s="81">
        <f>IF($AU$101="snížená",$AG$101,0)</f>
        <v>0</v>
      </c>
      <c r="CF101" s="81">
        <f>IF($AU$101="zákl. přenesená",$AG$101,0)</f>
        <v>0</v>
      </c>
      <c r="CG101" s="81">
        <f>IF($AU$101="sníž. přenesená",$AG$101,0)</f>
        <v>0</v>
      </c>
      <c r="CH101" s="81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D102" s="177" t="s">
        <v>101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G102" s="175">
        <f>$AG$87*$AS$102</f>
        <v>0</v>
      </c>
      <c r="AH102" s="151"/>
      <c r="AI102" s="151"/>
      <c r="AJ102" s="151"/>
      <c r="AK102" s="151"/>
      <c r="AL102" s="151"/>
      <c r="AM102" s="151"/>
      <c r="AN102" s="176">
        <f>$AG$102+$AV$102</f>
        <v>0</v>
      </c>
      <c r="AO102" s="151"/>
      <c r="AP102" s="151"/>
      <c r="AQ102" s="23"/>
      <c r="AS102" s="82">
        <v>0</v>
      </c>
      <c r="AT102" s="83" t="s">
        <v>90</v>
      </c>
      <c r="AU102" s="83" t="s">
        <v>43</v>
      </c>
      <c r="AV102" s="84">
        <f>ROUND(IF($AU$102="nulová",0,IF(OR($AU$102="základní",$AU$102="zákl. přenesená"),$AG$102*$L$28,$AG$102*$L$29)),2)</f>
        <v>0</v>
      </c>
      <c r="BV102" s="6" t="s">
        <v>102</v>
      </c>
      <c r="BY102" s="81">
        <f>IF($AU$102="základní",$AV$102,0)</f>
        <v>0</v>
      </c>
      <c r="BZ102" s="81">
        <f>IF($AU$102="snížená",$AV$102,0)</f>
        <v>0</v>
      </c>
      <c r="CA102" s="81">
        <f>IF($AU$102="zákl. přenesená",$AV$102,0)</f>
        <v>0</v>
      </c>
      <c r="CB102" s="81">
        <f>IF($AU$102="sníž. přenesená",$AV$102,0)</f>
        <v>0</v>
      </c>
      <c r="CC102" s="81">
        <f>IF($AU$102="nulová",$AV$102,0)</f>
        <v>0</v>
      </c>
      <c r="CD102" s="81">
        <f>IF($AU$102="základní",$AG$102,0)</f>
        <v>0</v>
      </c>
      <c r="CE102" s="81">
        <f>IF($AU$102="snížená",$AG$102,0)</f>
        <v>0</v>
      </c>
      <c r="CF102" s="81">
        <f>IF($AU$102="zákl. přenesená",$AG$102,0)</f>
        <v>0</v>
      </c>
      <c r="CG102" s="81">
        <f>IF($AU$102="sníž. přenesená",$AG$102,0)</f>
        <v>0</v>
      </c>
      <c r="CH102" s="81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D103" s="177" t="s">
        <v>101</v>
      </c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G103" s="175">
        <f>$AG$87*$AS$103</f>
        <v>0</v>
      </c>
      <c r="AH103" s="151"/>
      <c r="AI103" s="151"/>
      <c r="AJ103" s="151"/>
      <c r="AK103" s="151"/>
      <c r="AL103" s="151"/>
      <c r="AM103" s="151"/>
      <c r="AN103" s="176">
        <f>$AG$103+$AV$103</f>
        <v>0</v>
      </c>
      <c r="AO103" s="151"/>
      <c r="AP103" s="151"/>
      <c r="AQ103" s="23"/>
      <c r="AS103" s="85">
        <v>0</v>
      </c>
      <c r="AT103" s="86" t="s">
        <v>90</v>
      </c>
      <c r="AU103" s="86" t="s">
        <v>43</v>
      </c>
      <c r="AV103" s="87">
        <f>ROUND(IF($AU$103="nulová",0,IF(OR($AU$103="základní",$AU$103="zákl. přenesená"),$AG$103*$L$28,$AG$103*$L$29)),2)</f>
        <v>0</v>
      </c>
      <c r="BV103" s="6" t="s">
        <v>102</v>
      </c>
      <c r="BY103" s="81">
        <f>IF($AU$103="základní",$AV$103,0)</f>
        <v>0</v>
      </c>
      <c r="BZ103" s="81">
        <f>IF($AU$103="snížená",$AV$103,0)</f>
        <v>0</v>
      </c>
      <c r="CA103" s="81">
        <f>IF($AU$103="zákl. přenesená",$AV$103,0)</f>
        <v>0</v>
      </c>
      <c r="CB103" s="81">
        <f>IF($AU$103="sníž. přenesená",$AV$103,0)</f>
        <v>0</v>
      </c>
      <c r="CC103" s="81">
        <f>IF($AU$103="nulová",$AV$103,0)</f>
        <v>0</v>
      </c>
      <c r="CD103" s="81">
        <f>IF($AU$103="základní",$AG$103,0)</f>
        <v>0</v>
      </c>
      <c r="CE103" s="81">
        <f>IF($AU$103="snížená",$AG$103,0)</f>
        <v>0</v>
      </c>
      <c r="CF103" s="81">
        <f>IF($AU$103="zákl. přenesená",$AG$103,0)</f>
        <v>0</v>
      </c>
      <c r="CG103" s="81">
        <f>IF($AU$103="sníž. přenesená",$AG$103,0)</f>
        <v>0</v>
      </c>
      <c r="CH103" s="81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AQ104" s="23"/>
    </row>
    <row r="105" spans="2:43" s="6" customFormat="1" ht="30.75" customHeight="1">
      <c r="B105" s="22"/>
      <c r="C105" s="88" t="s">
        <v>103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80">
        <f>ROUND($AG$87+$AG$90,2)</f>
        <v>0</v>
      </c>
      <c r="AH105" s="181"/>
      <c r="AI105" s="181"/>
      <c r="AJ105" s="181"/>
      <c r="AK105" s="181"/>
      <c r="AL105" s="181"/>
      <c r="AM105" s="181"/>
      <c r="AN105" s="180">
        <f>ROUND($AN$87+$AN$90,2)</f>
        <v>0</v>
      </c>
      <c r="AO105" s="181"/>
      <c r="AP105" s="181"/>
      <c r="AQ105" s="23"/>
    </row>
    <row r="106" spans="2:43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6"/>
    </row>
  </sheetData>
  <sheetProtection/>
  <mergeCells count="75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26 e - SO 01 Výměna oke...'!C2" tooltip="1326 e - SO 01 Výměna oke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6"/>
      <c r="B1" s="213"/>
      <c r="C1" s="213"/>
      <c r="D1" s="214" t="s">
        <v>1</v>
      </c>
      <c r="E1" s="213"/>
      <c r="F1" s="215" t="s">
        <v>342</v>
      </c>
      <c r="G1" s="215"/>
      <c r="H1" s="217" t="s">
        <v>343</v>
      </c>
      <c r="I1" s="217"/>
      <c r="J1" s="217"/>
      <c r="K1" s="217"/>
      <c r="L1" s="215" t="s">
        <v>344</v>
      </c>
      <c r="M1" s="213"/>
      <c r="N1" s="213"/>
      <c r="O1" s="214" t="s">
        <v>104</v>
      </c>
      <c r="P1" s="213"/>
      <c r="Q1" s="213"/>
      <c r="R1" s="213"/>
      <c r="S1" s="215" t="s">
        <v>345</v>
      </c>
      <c r="T1" s="215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82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105</v>
      </c>
    </row>
    <row r="4" spans="2:46" s="2" customFormat="1" ht="37.5" customHeight="1">
      <c r="B4" s="10"/>
      <c r="C4" s="149" t="s">
        <v>106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183" t="str">
        <f>'Rekapitulace stavby'!$K$6</f>
        <v>Poliklinika - stavební úpravy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7.5" customHeight="1">
      <c r="B7" s="22"/>
      <c r="D7" s="16" t="s">
        <v>107</v>
      </c>
      <c r="F7" s="154" t="s">
        <v>84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84" t="str">
        <f>'Rekapitulace stavby'!$AN$8</f>
        <v>11.06.2013</v>
      </c>
      <c r="P9" s="15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53"/>
      <c r="P11" s="151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53"/>
      <c r="P12" s="15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85" t="str">
        <f>IF('Rekapitulace stavby'!$AN$13="","",'Rekapitulace stavby'!$AN$13)</f>
        <v>Vyplň údaj</v>
      </c>
      <c r="P14" s="151"/>
      <c r="R14" s="23"/>
    </row>
    <row r="15" spans="2:18" s="6" customFormat="1" ht="18.75" customHeight="1">
      <c r="B15" s="22"/>
      <c r="E15" s="185" t="str">
        <f>IF('Rekapitulace stavby'!$E$14="","",'Rekapitulace stavby'!$E$14)</f>
        <v>Vyplň údaj</v>
      </c>
      <c r="F15" s="151"/>
      <c r="G15" s="151"/>
      <c r="H15" s="151"/>
      <c r="I15" s="151"/>
      <c r="J15" s="151"/>
      <c r="K15" s="151"/>
      <c r="L15" s="151"/>
      <c r="M15" s="17" t="s">
        <v>31</v>
      </c>
      <c r="O15" s="185" t="str">
        <f>IF('Rekapitulace stavby'!$AN$14="","",'Rekapitulace stavby'!$AN$14)</f>
        <v>Vyplň údaj</v>
      </c>
      <c r="P15" s="15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53"/>
      <c r="P17" s="151"/>
      <c r="R17" s="23"/>
    </row>
    <row r="18" spans="2:18" s="6" customFormat="1" ht="18.75" customHeight="1">
      <c r="B18" s="22"/>
      <c r="E18" s="15" t="s">
        <v>108</v>
      </c>
      <c r="M18" s="17" t="s">
        <v>31</v>
      </c>
      <c r="O18" s="153"/>
      <c r="P18" s="15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53"/>
      <c r="P20" s="151"/>
      <c r="R20" s="23"/>
    </row>
    <row r="21" spans="2:18" s="6" customFormat="1" ht="18.75" customHeight="1">
      <c r="B21" s="22"/>
      <c r="E21" s="15" t="s">
        <v>38</v>
      </c>
      <c r="M21" s="17" t="s">
        <v>31</v>
      </c>
      <c r="O21" s="153"/>
      <c r="P21" s="151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89" t="s">
        <v>109</v>
      </c>
      <c r="M24" s="156">
        <f>$N$88</f>
        <v>0</v>
      </c>
      <c r="N24" s="151"/>
      <c r="O24" s="151"/>
      <c r="P24" s="151"/>
      <c r="R24" s="23"/>
    </row>
    <row r="25" spans="2:18" s="6" customFormat="1" ht="15" customHeight="1">
      <c r="B25" s="22"/>
      <c r="D25" s="21" t="s">
        <v>96</v>
      </c>
      <c r="M25" s="156">
        <f>$N$104</f>
        <v>0</v>
      </c>
      <c r="N25" s="151"/>
      <c r="O25" s="151"/>
      <c r="P25" s="151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0" t="s">
        <v>41</v>
      </c>
      <c r="M27" s="186">
        <f>ROUND($M$24+$M$25,2)</f>
        <v>0</v>
      </c>
      <c r="N27" s="151"/>
      <c r="O27" s="151"/>
      <c r="P27" s="151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42</v>
      </c>
      <c r="E29" s="27" t="s">
        <v>43</v>
      </c>
      <c r="F29" s="28">
        <v>0.21</v>
      </c>
      <c r="G29" s="91" t="s">
        <v>44</v>
      </c>
      <c r="H29" s="187">
        <f>ROUND((((SUM($BE$104:$BE$111)+SUM($BE$129:$BE$228))+SUM($BE$229:$BE$230))),2)</f>
        <v>0</v>
      </c>
      <c r="I29" s="151"/>
      <c r="J29" s="151"/>
      <c r="M29" s="187">
        <f>ROUND((((SUM($BE$104:$BE$111)+SUM($BE$129:$BE$228))*$F$29)+SUM($BE$229:$BE$230)*$F$29),2)</f>
        <v>0</v>
      </c>
      <c r="N29" s="151"/>
      <c r="O29" s="151"/>
      <c r="P29" s="151"/>
      <c r="R29" s="23"/>
    </row>
    <row r="30" spans="2:18" s="6" customFormat="1" ht="15" customHeight="1">
      <c r="B30" s="22"/>
      <c r="E30" s="27" t="s">
        <v>45</v>
      </c>
      <c r="F30" s="28">
        <v>0.15</v>
      </c>
      <c r="G30" s="91" t="s">
        <v>44</v>
      </c>
      <c r="H30" s="187">
        <f>ROUND((((SUM($BF$104:$BF$111)+SUM($BF$129:$BF$228))+SUM($BF$229:$BF$230))),2)</f>
        <v>0</v>
      </c>
      <c r="I30" s="151"/>
      <c r="J30" s="151"/>
      <c r="M30" s="187">
        <f>ROUND((((SUM($BF$104:$BF$111)+SUM($BF$129:$BF$228))*$F$30)+SUM($BF$229:$BF$230)*$F$30),2)</f>
        <v>0</v>
      </c>
      <c r="N30" s="151"/>
      <c r="O30" s="151"/>
      <c r="P30" s="151"/>
      <c r="R30" s="23"/>
    </row>
    <row r="31" spans="2:18" s="6" customFormat="1" ht="15" customHeight="1" hidden="1">
      <c r="B31" s="22"/>
      <c r="E31" s="27" t="s">
        <v>46</v>
      </c>
      <c r="F31" s="28">
        <v>0.21</v>
      </c>
      <c r="G31" s="91" t="s">
        <v>44</v>
      </c>
      <c r="H31" s="187">
        <f>ROUND((((SUM($BG$104:$BG$111)+SUM($BG$129:$BG$228))+SUM($BG$229:$BG$230))),2)</f>
        <v>0</v>
      </c>
      <c r="I31" s="151"/>
      <c r="J31" s="151"/>
      <c r="M31" s="187">
        <v>0</v>
      </c>
      <c r="N31" s="151"/>
      <c r="O31" s="151"/>
      <c r="P31" s="151"/>
      <c r="R31" s="23"/>
    </row>
    <row r="32" spans="2:18" s="6" customFormat="1" ht="15" customHeight="1" hidden="1">
      <c r="B32" s="22"/>
      <c r="E32" s="27" t="s">
        <v>47</v>
      </c>
      <c r="F32" s="28">
        <v>0.15</v>
      </c>
      <c r="G32" s="91" t="s">
        <v>44</v>
      </c>
      <c r="H32" s="187">
        <f>ROUND((((SUM($BH$104:$BH$111)+SUM($BH$129:$BH$228))+SUM($BH$229:$BH$230))),2)</f>
        <v>0</v>
      </c>
      <c r="I32" s="151"/>
      <c r="J32" s="151"/>
      <c r="M32" s="187">
        <v>0</v>
      </c>
      <c r="N32" s="151"/>
      <c r="O32" s="151"/>
      <c r="P32" s="151"/>
      <c r="R32" s="23"/>
    </row>
    <row r="33" spans="2:18" s="6" customFormat="1" ht="15" customHeight="1" hidden="1">
      <c r="B33" s="22"/>
      <c r="E33" s="27" t="s">
        <v>48</v>
      </c>
      <c r="F33" s="28">
        <v>0</v>
      </c>
      <c r="G33" s="91" t="s">
        <v>44</v>
      </c>
      <c r="H33" s="187">
        <f>ROUND((((SUM($BI$104:$BI$111)+SUM($BI$129:$BI$228))+SUM($BI$229:$BI$230))),2)</f>
        <v>0</v>
      </c>
      <c r="I33" s="151"/>
      <c r="J33" s="151"/>
      <c r="M33" s="187">
        <v>0</v>
      </c>
      <c r="N33" s="151"/>
      <c r="O33" s="151"/>
      <c r="P33" s="151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49</v>
      </c>
      <c r="E35" s="33"/>
      <c r="F35" s="33"/>
      <c r="G35" s="92" t="s">
        <v>50</v>
      </c>
      <c r="H35" s="34" t="s">
        <v>51</v>
      </c>
      <c r="I35" s="33"/>
      <c r="J35" s="33"/>
      <c r="K35" s="33"/>
      <c r="L35" s="163">
        <f>ROUND(SUM($M$27:$M$33),2)</f>
        <v>0</v>
      </c>
      <c r="M35" s="162"/>
      <c r="N35" s="162"/>
      <c r="O35" s="162"/>
      <c r="P35" s="164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9" t="s">
        <v>110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83" t="str">
        <f>$F$6</f>
        <v>Poliklinika - stavební úpravy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3"/>
    </row>
    <row r="79" spans="2:18" s="6" customFormat="1" ht="37.5" customHeight="1">
      <c r="B79" s="22"/>
      <c r="C79" s="52" t="s">
        <v>107</v>
      </c>
      <c r="F79" s="165" t="str">
        <f>$F$7</f>
        <v>SO 01 Výměna oken (v 1. NP PUR panely)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IV</v>
      </c>
      <c r="K81" s="17" t="s">
        <v>24</v>
      </c>
      <c r="M81" s="188" t="str">
        <f>IF($O$9="","",$O$9)</f>
        <v>11.06.2013</v>
      </c>
      <c r="N81" s="151"/>
      <c r="O81" s="151"/>
      <c r="P81" s="15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nám. 78, Kolín 1</v>
      </c>
      <c r="K83" s="17" t="s">
        <v>34</v>
      </c>
      <c r="M83" s="153" t="str">
        <f>$E$18</f>
        <v>Ing. Karel Vrátný, Rubešova 60, Kolín 1</v>
      </c>
      <c r="N83" s="151"/>
      <c r="O83" s="151"/>
      <c r="P83" s="151"/>
      <c r="Q83" s="151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53" t="str">
        <f>$E$21</f>
        <v>Alena Vrátná</v>
      </c>
      <c r="N84" s="151"/>
      <c r="O84" s="151"/>
      <c r="P84" s="151"/>
      <c r="Q84" s="15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9" t="s">
        <v>111</v>
      </c>
      <c r="D86" s="181"/>
      <c r="E86" s="181"/>
      <c r="F86" s="181"/>
      <c r="G86" s="181"/>
      <c r="H86" s="31"/>
      <c r="I86" s="31"/>
      <c r="J86" s="31"/>
      <c r="K86" s="31"/>
      <c r="L86" s="31"/>
      <c r="M86" s="31"/>
      <c r="N86" s="189" t="s">
        <v>112</v>
      </c>
      <c r="O86" s="151"/>
      <c r="P86" s="151"/>
      <c r="Q86" s="15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113</v>
      </c>
      <c r="N88" s="178">
        <f>ROUND($N$129,2)</f>
        <v>0</v>
      </c>
      <c r="O88" s="151"/>
      <c r="P88" s="151"/>
      <c r="Q88" s="151"/>
      <c r="R88" s="23"/>
      <c r="AU88" s="6" t="s">
        <v>114</v>
      </c>
    </row>
    <row r="89" spans="2:18" s="68" customFormat="1" ht="25.5" customHeight="1">
      <c r="B89" s="93"/>
      <c r="D89" s="94" t="s">
        <v>115</v>
      </c>
      <c r="N89" s="190">
        <f>ROUND($N$130,2)</f>
        <v>0</v>
      </c>
      <c r="O89" s="191"/>
      <c r="P89" s="191"/>
      <c r="Q89" s="191"/>
      <c r="R89" s="95"/>
    </row>
    <row r="90" spans="2:18" s="89" customFormat="1" ht="21" customHeight="1">
      <c r="B90" s="96"/>
      <c r="D90" s="77" t="s">
        <v>116</v>
      </c>
      <c r="N90" s="176">
        <f>ROUND($N$131,2)</f>
        <v>0</v>
      </c>
      <c r="O90" s="191"/>
      <c r="P90" s="191"/>
      <c r="Q90" s="191"/>
      <c r="R90" s="97"/>
    </row>
    <row r="91" spans="2:18" s="89" customFormat="1" ht="21" customHeight="1">
      <c r="B91" s="96"/>
      <c r="D91" s="77" t="s">
        <v>117</v>
      </c>
      <c r="N91" s="176">
        <f>ROUND($N$135,2)</f>
        <v>0</v>
      </c>
      <c r="O91" s="191"/>
      <c r="P91" s="191"/>
      <c r="Q91" s="191"/>
      <c r="R91" s="97"/>
    </row>
    <row r="92" spans="2:18" s="89" customFormat="1" ht="21" customHeight="1">
      <c r="B92" s="96"/>
      <c r="D92" s="77" t="s">
        <v>118</v>
      </c>
      <c r="N92" s="176">
        <f>ROUND($N$154,2)</f>
        <v>0</v>
      </c>
      <c r="O92" s="191"/>
      <c r="P92" s="191"/>
      <c r="Q92" s="191"/>
      <c r="R92" s="97"/>
    </row>
    <row r="93" spans="2:18" s="89" customFormat="1" ht="15.75" customHeight="1">
      <c r="B93" s="96"/>
      <c r="D93" s="77" t="s">
        <v>119</v>
      </c>
      <c r="N93" s="176">
        <f>ROUND($N$171,2)</f>
        <v>0</v>
      </c>
      <c r="O93" s="191"/>
      <c r="P93" s="191"/>
      <c r="Q93" s="191"/>
      <c r="R93" s="97"/>
    </row>
    <row r="94" spans="2:18" s="68" customFormat="1" ht="25.5" customHeight="1">
      <c r="B94" s="93"/>
      <c r="D94" s="94" t="s">
        <v>120</v>
      </c>
      <c r="N94" s="190">
        <f>ROUND($N$178,2)</f>
        <v>0</v>
      </c>
      <c r="O94" s="191"/>
      <c r="P94" s="191"/>
      <c r="Q94" s="191"/>
      <c r="R94" s="95"/>
    </row>
    <row r="95" spans="2:18" s="89" customFormat="1" ht="21" customHeight="1">
      <c r="B95" s="96"/>
      <c r="D95" s="77" t="s">
        <v>121</v>
      </c>
      <c r="N95" s="176">
        <f>ROUND($N$179,2)</f>
        <v>0</v>
      </c>
      <c r="O95" s="191"/>
      <c r="P95" s="191"/>
      <c r="Q95" s="191"/>
      <c r="R95" s="97"/>
    </row>
    <row r="96" spans="2:18" s="89" customFormat="1" ht="21" customHeight="1">
      <c r="B96" s="96"/>
      <c r="D96" s="77" t="s">
        <v>122</v>
      </c>
      <c r="N96" s="176">
        <f>ROUND($N$181,2)</f>
        <v>0</v>
      </c>
      <c r="O96" s="191"/>
      <c r="P96" s="191"/>
      <c r="Q96" s="191"/>
      <c r="R96" s="97"/>
    </row>
    <row r="97" spans="2:18" s="89" customFormat="1" ht="21" customHeight="1">
      <c r="B97" s="96"/>
      <c r="D97" s="77" t="s">
        <v>123</v>
      </c>
      <c r="N97" s="176">
        <f>ROUND($N$189,2)</f>
        <v>0</v>
      </c>
      <c r="O97" s="191"/>
      <c r="P97" s="191"/>
      <c r="Q97" s="191"/>
      <c r="R97" s="97"/>
    </row>
    <row r="98" spans="2:18" s="89" customFormat="1" ht="21" customHeight="1">
      <c r="B98" s="96"/>
      <c r="D98" s="77" t="s">
        <v>124</v>
      </c>
      <c r="N98" s="176">
        <f>ROUND($N$201,2)</f>
        <v>0</v>
      </c>
      <c r="O98" s="191"/>
      <c r="P98" s="191"/>
      <c r="Q98" s="191"/>
      <c r="R98" s="97"/>
    </row>
    <row r="99" spans="2:18" s="89" customFormat="1" ht="21" customHeight="1">
      <c r="B99" s="96"/>
      <c r="D99" s="77" t="s">
        <v>125</v>
      </c>
      <c r="N99" s="176">
        <f>ROUND($N$208,2)</f>
        <v>0</v>
      </c>
      <c r="O99" s="191"/>
      <c r="P99" s="191"/>
      <c r="Q99" s="191"/>
      <c r="R99" s="97"/>
    </row>
    <row r="100" spans="2:18" s="89" customFormat="1" ht="21" customHeight="1">
      <c r="B100" s="96"/>
      <c r="D100" s="77" t="s">
        <v>126</v>
      </c>
      <c r="N100" s="176">
        <f>ROUND($N$216,2)</f>
        <v>0</v>
      </c>
      <c r="O100" s="191"/>
      <c r="P100" s="191"/>
      <c r="Q100" s="191"/>
      <c r="R100" s="97"/>
    </row>
    <row r="101" spans="2:18" s="89" customFormat="1" ht="21" customHeight="1">
      <c r="B101" s="96"/>
      <c r="D101" s="77" t="s">
        <v>127</v>
      </c>
      <c r="N101" s="176">
        <f>ROUND($N$223,2)</f>
        <v>0</v>
      </c>
      <c r="O101" s="191"/>
      <c r="P101" s="191"/>
      <c r="Q101" s="191"/>
      <c r="R101" s="97"/>
    </row>
    <row r="102" spans="2:18" s="89" customFormat="1" ht="21" customHeight="1">
      <c r="B102" s="96"/>
      <c r="D102" s="77" t="s">
        <v>128</v>
      </c>
      <c r="N102" s="176">
        <f>ROUND($N$226,2)</f>
        <v>0</v>
      </c>
      <c r="O102" s="191"/>
      <c r="P102" s="191"/>
      <c r="Q102" s="191"/>
      <c r="R102" s="97"/>
    </row>
    <row r="103" spans="2:18" s="6" customFormat="1" ht="22.5" customHeight="1">
      <c r="B103" s="22"/>
      <c r="R103" s="23"/>
    </row>
    <row r="104" spans="2:21" s="6" customFormat="1" ht="30" customHeight="1">
      <c r="B104" s="22"/>
      <c r="C104" s="63" t="s">
        <v>129</v>
      </c>
      <c r="N104" s="178">
        <f>ROUND($N$105+$N$106+$N$107+$N$108+$N$109+$N$110,2)</f>
        <v>0</v>
      </c>
      <c r="O104" s="151"/>
      <c r="P104" s="151"/>
      <c r="Q104" s="151"/>
      <c r="R104" s="23"/>
      <c r="T104" s="98"/>
      <c r="U104" s="99" t="s">
        <v>42</v>
      </c>
    </row>
    <row r="105" spans="2:62" s="6" customFormat="1" ht="18.75" customHeight="1">
      <c r="B105" s="22"/>
      <c r="D105" s="177" t="s">
        <v>130</v>
      </c>
      <c r="E105" s="151"/>
      <c r="F105" s="151"/>
      <c r="G105" s="151"/>
      <c r="H105" s="151"/>
      <c r="N105" s="175">
        <f>ROUND($N$88*$T$105,2)</f>
        <v>0</v>
      </c>
      <c r="O105" s="151"/>
      <c r="P105" s="151"/>
      <c r="Q105" s="151"/>
      <c r="R105" s="23"/>
      <c r="T105" s="100"/>
      <c r="U105" s="101" t="s">
        <v>43</v>
      </c>
      <c r="AY105" s="6" t="s">
        <v>131</v>
      </c>
      <c r="BE105" s="81">
        <f>IF($U$105="základní",$N$105,0)</f>
        <v>0</v>
      </c>
      <c r="BF105" s="81">
        <f>IF($U$105="snížená",$N$105,0)</f>
        <v>0</v>
      </c>
      <c r="BG105" s="81">
        <f>IF($U$105="zákl. přenesená",$N$105,0)</f>
        <v>0</v>
      </c>
      <c r="BH105" s="81">
        <f>IF($U$105="sníž. přenesená",$N$105,0)</f>
        <v>0</v>
      </c>
      <c r="BI105" s="81">
        <f>IF($U$105="nulová",$N$105,0)</f>
        <v>0</v>
      </c>
      <c r="BJ105" s="6" t="s">
        <v>21</v>
      </c>
    </row>
    <row r="106" spans="2:62" s="6" customFormat="1" ht="18.75" customHeight="1">
      <c r="B106" s="22"/>
      <c r="D106" s="177" t="s">
        <v>132</v>
      </c>
      <c r="E106" s="151"/>
      <c r="F106" s="151"/>
      <c r="G106" s="151"/>
      <c r="H106" s="151"/>
      <c r="N106" s="175">
        <f>ROUND($N$88*$T$106,2)</f>
        <v>0</v>
      </c>
      <c r="O106" s="151"/>
      <c r="P106" s="151"/>
      <c r="Q106" s="151"/>
      <c r="R106" s="23"/>
      <c r="T106" s="100"/>
      <c r="U106" s="101" t="s">
        <v>43</v>
      </c>
      <c r="AY106" s="6" t="s">
        <v>131</v>
      </c>
      <c r="BE106" s="81">
        <f>IF($U$106="základní",$N$106,0)</f>
        <v>0</v>
      </c>
      <c r="BF106" s="81">
        <f>IF($U$106="snížená",$N$106,0)</f>
        <v>0</v>
      </c>
      <c r="BG106" s="81">
        <f>IF($U$106="zákl. přenesená",$N$106,0)</f>
        <v>0</v>
      </c>
      <c r="BH106" s="81">
        <f>IF($U$106="sníž. přenesená",$N$106,0)</f>
        <v>0</v>
      </c>
      <c r="BI106" s="81">
        <f>IF($U$106="nulová",$N$106,0)</f>
        <v>0</v>
      </c>
      <c r="BJ106" s="6" t="s">
        <v>21</v>
      </c>
    </row>
    <row r="107" spans="2:62" s="6" customFormat="1" ht="18.75" customHeight="1">
      <c r="B107" s="22"/>
      <c r="D107" s="177" t="s">
        <v>133</v>
      </c>
      <c r="E107" s="151"/>
      <c r="F107" s="151"/>
      <c r="G107" s="151"/>
      <c r="H107" s="151"/>
      <c r="N107" s="175">
        <f>ROUND($N$88*$T$107,2)</f>
        <v>0</v>
      </c>
      <c r="O107" s="151"/>
      <c r="P107" s="151"/>
      <c r="Q107" s="151"/>
      <c r="R107" s="23"/>
      <c r="T107" s="100"/>
      <c r="U107" s="101" t="s">
        <v>43</v>
      </c>
      <c r="AY107" s="6" t="s">
        <v>131</v>
      </c>
      <c r="BE107" s="81">
        <f>IF($U$107="základní",$N$107,0)</f>
        <v>0</v>
      </c>
      <c r="BF107" s="81">
        <f>IF($U$107="snížená",$N$107,0)</f>
        <v>0</v>
      </c>
      <c r="BG107" s="81">
        <f>IF($U$107="zákl. přenesená",$N$107,0)</f>
        <v>0</v>
      </c>
      <c r="BH107" s="81">
        <f>IF($U$107="sníž. přenesená",$N$107,0)</f>
        <v>0</v>
      </c>
      <c r="BI107" s="81">
        <f>IF($U$107="nulová",$N$107,0)</f>
        <v>0</v>
      </c>
      <c r="BJ107" s="6" t="s">
        <v>21</v>
      </c>
    </row>
    <row r="108" spans="2:62" s="6" customFormat="1" ht="18.75" customHeight="1">
      <c r="B108" s="22"/>
      <c r="D108" s="177" t="s">
        <v>134</v>
      </c>
      <c r="E108" s="151"/>
      <c r="F108" s="151"/>
      <c r="G108" s="151"/>
      <c r="H108" s="151"/>
      <c r="N108" s="175">
        <f>ROUND($N$88*$T$108,2)</f>
        <v>0</v>
      </c>
      <c r="O108" s="151"/>
      <c r="P108" s="151"/>
      <c r="Q108" s="151"/>
      <c r="R108" s="23"/>
      <c r="T108" s="100"/>
      <c r="U108" s="101" t="s">
        <v>43</v>
      </c>
      <c r="AY108" s="6" t="s">
        <v>131</v>
      </c>
      <c r="BE108" s="81">
        <f>IF($U$108="základní",$N$108,0)</f>
        <v>0</v>
      </c>
      <c r="BF108" s="81">
        <f>IF($U$108="snížená",$N$108,0)</f>
        <v>0</v>
      </c>
      <c r="BG108" s="81">
        <f>IF($U$108="zákl. přenesená",$N$108,0)</f>
        <v>0</v>
      </c>
      <c r="BH108" s="81">
        <f>IF($U$108="sníž. přenesená",$N$108,0)</f>
        <v>0</v>
      </c>
      <c r="BI108" s="81">
        <f>IF($U$108="nulová",$N$108,0)</f>
        <v>0</v>
      </c>
      <c r="BJ108" s="6" t="s">
        <v>21</v>
      </c>
    </row>
    <row r="109" spans="2:62" s="6" customFormat="1" ht="18.75" customHeight="1">
      <c r="B109" s="22"/>
      <c r="D109" s="177" t="s">
        <v>135</v>
      </c>
      <c r="E109" s="151"/>
      <c r="F109" s="151"/>
      <c r="G109" s="151"/>
      <c r="H109" s="151"/>
      <c r="N109" s="175">
        <f>ROUND($N$88*$T$109,2)</f>
        <v>0</v>
      </c>
      <c r="O109" s="151"/>
      <c r="P109" s="151"/>
      <c r="Q109" s="151"/>
      <c r="R109" s="23"/>
      <c r="T109" s="100"/>
      <c r="U109" s="101" t="s">
        <v>43</v>
      </c>
      <c r="AY109" s="6" t="s">
        <v>131</v>
      </c>
      <c r="BE109" s="81">
        <f>IF($U$109="základní",$N$109,0)</f>
        <v>0</v>
      </c>
      <c r="BF109" s="81">
        <f>IF($U$109="snížená",$N$109,0)</f>
        <v>0</v>
      </c>
      <c r="BG109" s="81">
        <f>IF($U$109="zákl. přenesená",$N$109,0)</f>
        <v>0</v>
      </c>
      <c r="BH109" s="81">
        <f>IF($U$109="sníž. přenesená",$N$109,0)</f>
        <v>0</v>
      </c>
      <c r="BI109" s="81">
        <f>IF($U$109="nulová",$N$109,0)</f>
        <v>0</v>
      </c>
      <c r="BJ109" s="6" t="s">
        <v>21</v>
      </c>
    </row>
    <row r="110" spans="2:62" s="6" customFormat="1" ht="18.75" customHeight="1">
      <c r="B110" s="22"/>
      <c r="D110" s="77" t="s">
        <v>136</v>
      </c>
      <c r="N110" s="175">
        <f>ROUND($N$88*$T$110,2)</f>
        <v>0</v>
      </c>
      <c r="O110" s="151"/>
      <c r="P110" s="151"/>
      <c r="Q110" s="151"/>
      <c r="R110" s="23"/>
      <c r="T110" s="102"/>
      <c r="U110" s="103" t="s">
        <v>43</v>
      </c>
      <c r="AY110" s="6" t="s">
        <v>137</v>
      </c>
      <c r="BE110" s="81">
        <f>IF($U$110="základní",$N$110,0)</f>
        <v>0</v>
      </c>
      <c r="BF110" s="81">
        <f>IF($U$110="snížená",$N$110,0)</f>
        <v>0</v>
      </c>
      <c r="BG110" s="81">
        <f>IF($U$110="zákl. přenesená",$N$110,0)</f>
        <v>0</v>
      </c>
      <c r="BH110" s="81">
        <f>IF($U$110="sníž. přenesená",$N$110,0)</f>
        <v>0</v>
      </c>
      <c r="BI110" s="81">
        <f>IF($U$110="nulová",$N$110,0)</f>
        <v>0</v>
      </c>
      <c r="BJ110" s="6" t="s">
        <v>21</v>
      </c>
    </row>
    <row r="111" spans="2:18" s="6" customFormat="1" ht="14.25" customHeight="1">
      <c r="B111" s="22"/>
      <c r="R111" s="23"/>
    </row>
    <row r="112" spans="2:18" s="6" customFormat="1" ht="30" customHeight="1">
      <c r="B112" s="22"/>
      <c r="C112" s="88" t="s">
        <v>103</v>
      </c>
      <c r="D112" s="31"/>
      <c r="E112" s="31"/>
      <c r="F112" s="31"/>
      <c r="G112" s="31"/>
      <c r="H112" s="31"/>
      <c r="I112" s="31"/>
      <c r="J112" s="31"/>
      <c r="K112" s="31"/>
      <c r="L112" s="180">
        <f>ROUND(SUM($N$88+$N$104),2)</f>
        <v>0</v>
      </c>
      <c r="M112" s="181"/>
      <c r="N112" s="181"/>
      <c r="O112" s="181"/>
      <c r="P112" s="181"/>
      <c r="Q112" s="181"/>
      <c r="R112" s="23"/>
    </row>
    <row r="113" spans="2:18" s="6" customFormat="1" ht="7.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ht="14.25" customHeight="1">
      <c r="N114" s="1"/>
    </row>
    <row r="115" ht="14.25" customHeight="1">
      <c r="N115" s="1"/>
    </row>
    <row r="116" ht="14.25" customHeight="1">
      <c r="N116" s="1"/>
    </row>
    <row r="117" spans="2:18" s="6" customFormat="1" ht="7.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6" customFormat="1" ht="37.5" customHeight="1">
      <c r="B118" s="22"/>
      <c r="C118" s="149" t="s">
        <v>138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23"/>
    </row>
    <row r="119" spans="2:18" s="6" customFormat="1" ht="7.5" customHeight="1">
      <c r="B119" s="22"/>
      <c r="R119" s="23"/>
    </row>
    <row r="120" spans="2:18" s="6" customFormat="1" ht="30.75" customHeight="1">
      <c r="B120" s="22"/>
      <c r="C120" s="17" t="s">
        <v>16</v>
      </c>
      <c r="F120" s="183" t="str">
        <f>$F$6</f>
        <v>Poliklinika - stavební úpravy</v>
      </c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R120" s="23"/>
    </row>
    <row r="121" spans="2:18" s="6" customFormat="1" ht="37.5" customHeight="1">
      <c r="B121" s="22"/>
      <c r="C121" s="52" t="s">
        <v>107</v>
      </c>
      <c r="F121" s="165" t="str">
        <f>$F$7</f>
        <v>SO 01 Výměna oken (v 1. NP PUR panely)</v>
      </c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R121" s="23"/>
    </row>
    <row r="122" spans="2:18" s="6" customFormat="1" ht="7.5" customHeight="1">
      <c r="B122" s="22"/>
      <c r="R122" s="23"/>
    </row>
    <row r="123" spans="2:18" s="6" customFormat="1" ht="18.75" customHeight="1">
      <c r="B123" s="22"/>
      <c r="C123" s="17" t="s">
        <v>22</v>
      </c>
      <c r="F123" s="15" t="str">
        <f>$F$9</f>
        <v>Kolín IV</v>
      </c>
      <c r="K123" s="17" t="s">
        <v>24</v>
      </c>
      <c r="M123" s="188" t="str">
        <f>IF($O$9="","",$O$9)</f>
        <v>11.06.2013</v>
      </c>
      <c r="N123" s="151"/>
      <c r="O123" s="151"/>
      <c r="P123" s="151"/>
      <c r="R123" s="23"/>
    </row>
    <row r="124" spans="2:18" s="6" customFormat="1" ht="7.5" customHeight="1">
      <c r="B124" s="22"/>
      <c r="R124" s="23"/>
    </row>
    <row r="125" spans="2:18" s="6" customFormat="1" ht="15.75" customHeight="1">
      <c r="B125" s="22"/>
      <c r="C125" s="17" t="s">
        <v>28</v>
      </c>
      <c r="F125" s="15" t="str">
        <f>$E$12</f>
        <v>Město Kolín, Karlovo nám. 78, Kolín 1</v>
      </c>
      <c r="K125" s="17" t="s">
        <v>34</v>
      </c>
      <c r="M125" s="153" t="str">
        <f>$E$18</f>
        <v>Ing. Karel Vrátný, Rubešova 60, Kolín 1</v>
      </c>
      <c r="N125" s="151"/>
      <c r="O125" s="151"/>
      <c r="P125" s="151"/>
      <c r="Q125" s="151"/>
      <c r="R125" s="23"/>
    </row>
    <row r="126" spans="2:18" s="6" customFormat="1" ht="15" customHeight="1">
      <c r="B126" s="22"/>
      <c r="C126" s="17" t="s">
        <v>32</v>
      </c>
      <c r="F126" s="15" t="str">
        <f>IF($E$15="","",$E$15)</f>
        <v>Vyplň údaj</v>
      </c>
      <c r="K126" s="17" t="s">
        <v>37</v>
      </c>
      <c r="M126" s="153" t="str">
        <f>$E$21</f>
        <v>Alena Vrátná</v>
      </c>
      <c r="N126" s="151"/>
      <c r="O126" s="151"/>
      <c r="P126" s="151"/>
      <c r="Q126" s="151"/>
      <c r="R126" s="23"/>
    </row>
    <row r="127" spans="2:18" s="6" customFormat="1" ht="11.25" customHeight="1">
      <c r="B127" s="22"/>
      <c r="R127" s="23"/>
    </row>
    <row r="128" spans="2:27" s="104" customFormat="1" ht="30" customHeight="1">
      <c r="B128" s="105"/>
      <c r="C128" s="106" t="s">
        <v>139</v>
      </c>
      <c r="D128" s="107" t="s">
        <v>140</v>
      </c>
      <c r="E128" s="107" t="s">
        <v>60</v>
      </c>
      <c r="F128" s="192" t="s">
        <v>141</v>
      </c>
      <c r="G128" s="193"/>
      <c r="H128" s="193"/>
      <c r="I128" s="193"/>
      <c r="J128" s="107" t="s">
        <v>142</v>
      </c>
      <c r="K128" s="107" t="s">
        <v>143</v>
      </c>
      <c r="L128" s="192" t="s">
        <v>144</v>
      </c>
      <c r="M128" s="193"/>
      <c r="N128" s="192" t="s">
        <v>145</v>
      </c>
      <c r="O128" s="193"/>
      <c r="P128" s="193"/>
      <c r="Q128" s="194"/>
      <c r="R128" s="108"/>
      <c r="T128" s="58" t="s">
        <v>146</v>
      </c>
      <c r="U128" s="59" t="s">
        <v>42</v>
      </c>
      <c r="V128" s="59" t="s">
        <v>147</v>
      </c>
      <c r="W128" s="59" t="s">
        <v>148</v>
      </c>
      <c r="X128" s="59" t="s">
        <v>149</v>
      </c>
      <c r="Y128" s="59" t="s">
        <v>150</v>
      </c>
      <c r="Z128" s="59" t="s">
        <v>151</v>
      </c>
      <c r="AA128" s="60" t="s">
        <v>152</v>
      </c>
    </row>
    <row r="129" spans="2:63" s="6" customFormat="1" ht="30" customHeight="1">
      <c r="B129" s="22"/>
      <c r="C129" s="63" t="s">
        <v>109</v>
      </c>
      <c r="N129" s="207">
        <f>$BK$129</f>
        <v>0</v>
      </c>
      <c r="O129" s="151"/>
      <c r="P129" s="151"/>
      <c r="Q129" s="151"/>
      <c r="R129" s="23"/>
      <c r="T129" s="62"/>
      <c r="U129" s="36"/>
      <c r="V129" s="36"/>
      <c r="W129" s="109">
        <f>$W$130+$W$178+$W$229</f>
        <v>1048.7271369999999</v>
      </c>
      <c r="X129" s="36"/>
      <c r="Y129" s="109">
        <f>$Y$130+$Y$178+$Y$229</f>
        <v>9.04153415</v>
      </c>
      <c r="Z129" s="36"/>
      <c r="AA129" s="110">
        <f>$AA$130+$AA$178+$AA$229</f>
        <v>13.107539</v>
      </c>
      <c r="AT129" s="6" t="s">
        <v>77</v>
      </c>
      <c r="AU129" s="6" t="s">
        <v>114</v>
      </c>
      <c r="BK129" s="111">
        <f>$BK$130+$BK$178+$BK$229</f>
        <v>0</v>
      </c>
    </row>
    <row r="130" spans="2:63" s="112" customFormat="1" ht="37.5" customHeight="1">
      <c r="B130" s="113"/>
      <c r="D130" s="114" t="s">
        <v>115</v>
      </c>
      <c r="N130" s="208">
        <f>$BK$130</f>
        <v>0</v>
      </c>
      <c r="O130" s="209"/>
      <c r="P130" s="209"/>
      <c r="Q130" s="209"/>
      <c r="R130" s="116"/>
      <c r="T130" s="117"/>
      <c r="W130" s="118">
        <f>$W$131+$W$135+$W$154</f>
        <v>394.80214199999995</v>
      </c>
      <c r="Y130" s="118">
        <f>$Y$131+$Y$135+$Y$154</f>
        <v>6.31047558</v>
      </c>
      <c r="AA130" s="119">
        <f>$AA$131+$AA$135+$AA$154</f>
        <v>11.033269</v>
      </c>
      <c r="AR130" s="115" t="s">
        <v>21</v>
      </c>
      <c r="AT130" s="115" t="s">
        <v>77</v>
      </c>
      <c r="AU130" s="115" t="s">
        <v>78</v>
      </c>
      <c r="AY130" s="115" t="s">
        <v>153</v>
      </c>
      <c r="BK130" s="120">
        <f>$BK$131+$BK$135+$BK$154</f>
        <v>0</v>
      </c>
    </row>
    <row r="131" spans="2:63" s="112" customFormat="1" ht="21" customHeight="1">
      <c r="B131" s="113"/>
      <c r="D131" s="121" t="s">
        <v>116</v>
      </c>
      <c r="N131" s="210">
        <f>$BK$131</f>
        <v>0</v>
      </c>
      <c r="O131" s="209"/>
      <c r="P131" s="209"/>
      <c r="Q131" s="209"/>
      <c r="R131" s="116"/>
      <c r="T131" s="117"/>
      <c r="W131" s="118">
        <f>SUM($W$132:$W$134)</f>
        <v>18.345209999999998</v>
      </c>
      <c r="Y131" s="118">
        <f>SUM($Y$132:$Y$134)</f>
        <v>4.6606911</v>
      </c>
      <c r="AA131" s="119">
        <f>SUM($AA$132:$AA$134)</f>
        <v>0</v>
      </c>
      <c r="AR131" s="115" t="s">
        <v>21</v>
      </c>
      <c r="AT131" s="115" t="s">
        <v>77</v>
      </c>
      <c r="AU131" s="115" t="s">
        <v>21</v>
      </c>
      <c r="AY131" s="115" t="s">
        <v>153</v>
      </c>
      <c r="BK131" s="120">
        <f>SUM($BK$132:$BK$134)</f>
        <v>0</v>
      </c>
    </row>
    <row r="132" spans="2:64" s="6" customFormat="1" ht="39" customHeight="1">
      <c r="B132" s="22"/>
      <c r="C132" s="122" t="s">
        <v>21</v>
      </c>
      <c r="D132" s="122" t="s">
        <v>154</v>
      </c>
      <c r="E132" s="123" t="s">
        <v>155</v>
      </c>
      <c r="F132" s="195" t="s">
        <v>156</v>
      </c>
      <c r="G132" s="196"/>
      <c r="H132" s="196"/>
      <c r="I132" s="196"/>
      <c r="J132" s="124" t="s">
        <v>157</v>
      </c>
      <c r="K132" s="125">
        <v>6.63</v>
      </c>
      <c r="L132" s="197">
        <v>0</v>
      </c>
      <c r="M132" s="196"/>
      <c r="N132" s="198">
        <f>ROUND($L$132*$K$132,2)</f>
        <v>0</v>
      </c>
      <c r="O132" s="196"/>
      <c r="P132" s="196"/>
      <c r="Q132" s="196"/>
      <c r="R132" s="23"/>
      <c r="T132" s="126"/>
      <c r="U132" s="29" t="s">
        <v>43</v>
      </c>
      <c r="V132" s="127">
        <v>2.767</v>
      </c>
      <c r="W132" s="127">
        <f>$V$132*$K$132</f>
        <v>18.345209999999998</v>
      </c>
      <c r="X132" s="127">
        <v>0.70297</v>
      </c>
      <c r="Y132" s="127">
        <f>$X$132*$K$132</f>
        <v>4.6606911</v>
      </c>
      <c r="Z132" s="127">
        <v>0</v>
      </c>
      <c r="AA132" s="128">
        <f>$Z$132*$K$132</f>
        <v>0</v>
      </c>
      <c r="AR132" s="6" t="s">
        <v>158</v>
      </c>
      <c r="AT132" s="6" t="s">
        <v>154</v>
      </c>
      <c r="AU132" s="6" t="s">
        <v>105</v>
      </c>
      <c r="AY132" s="6" t="s">
        <v>153</v>
      </c>
      <c r="BE132" s="81">
        <f>IF($U$132="základní",$N$132,0)</f>
        <v>0</v>
      </c>
      <c r="BF132" s="81">
        <f>IF($U$132="snížená",$N$132,0)</f>
        <v>0</v>
      </c>
      <c r="BG132" s="81">
        <f>IF($U$132="zákl. přenesená",$N$132,0)</f>
        <v>0</v>
      </c>
      <c r="BH132" s="81">
        <f>IF($U$132="sníž. přenesená",$N$132,0)</f>
        <v>0</v>
      </c>
      <c r="BI132" s="81">
        <f>IF($U$132="nulová",$N$132,0)</f>
        <v>0</v>
      </c>
      <c r="BJ132" s="6" t="s">
        <v>21</v>
      </c>
      <c r="BK132" s="81">
        <f>ROUND($L$132*$K$132,2)</f>
        <v>0</v>
      </c>
      <c r="BL132" s="6" t="s">
        <v>158</v>
      </c>
    </row>
    <row r="133" spans="2:51" s="6" customFormat="1" ht="27" customHeight="1">
      <c r="B133" s="129"/>
      <c r="E133" s="130"/>
      <c r="F133" s="199" t="s">
        <v>159</v>
      </c>
      <c r="G133" s="200"/>
      <c r="H133" s="200"/>
      <c r="I133" s="200"/>
      <c r="K133" s="131">
        <v>6.63</v>
      </c>
      <c r="N133" s="130"/>
      <c r="R133" s="132"/>
      <c r="T133" s="133"/>
      <c r="AA133" s="134"/>
      <c r="AT133" s="130" t="s">
        <v>160</v>
      </c>
      <c r="AU133" s="130" t="s">
        <v>105</v>
      </c>
      <c r="AV133" s="130" t="s">
        <v>105</v>
      </c>
      <c r="AW133" s="130" t="s">
        <v>114</v>
      </c>
      <c r="AX133" s="130" t="s">
        <v>78</v>
      </c>
      <c r="AY133" s="130" t="s">
        <v>153</v>
      </c>
    </row>
    <row r="134" spans="2:51" s="6" customFormat="1" ht="15.75" customHeight="1">
      <c r="B134" s="135"/>
      <c r="E134" s="136"/>
      <c r="F134" s="201" t="s">
        <v>161</v>
      </c>
      <c r="G134" s="202"/>
      <c r="H134" s="202"/>
      <c r="I134" s="202"/>
      <c r="K134" s="137">
        <v>6.63</v>
      </c>
      <c r="N134" s="136"/>
      <c r="R134" s="138"/>
      <c r="T134" s="139"/>
      <c r="AA134" s="140"/>
      <c r="AT134" s="136" t="s">
        <v>160</v>
      </c>
      <c r="AU134" s="136" t="s">
        <v>105</v>
      </c>
      <c r="AV134" s="136" t="s">
        <v>158</v>
      </c>
      <c r="AW134" s="136" t="s">
        <v>114</v>
      </c>
      <c r="AX134" s="136" t="s">
        <v>21</v>
      </c>
      <c r="AY134" s="136" t="s">
        <v>153</v>
      </c>
    </row>
    <row r="135" spans="2:63" s="112" customFormat="1" ht="30.75" customHeight="1">
      <c r="B135" s="113"/>
      <c r="D135" s="121" t="s">
        <v>117</v>
      </c>
      <c r="N135" s="210">
        <f>$BK$135</f>
        <v>0</v>
      </c>
      <c r="O135" s="209"/>
      <c r="P135" s="209"/>
      <c r="Q135" s="209"/>
      <c r="R135" s="116"/>
      <c r="T135" s="117"/>
      <c r="W135" s="118">
        <f>SUM($W$136:$W$153)</f>
        <v>89.17862</v>
      </c>
      <c r="Y135" s="118">
        <f>SUM($Y$136:$Y$153)</f>
        <v>1.64978448</v>
      </c>
      <c r="AA135" s="119">
        <f>SUM($AA$136:$AA$153)</f>
        <v>0</v>
      </c>
      <c r="AR135" s="115" t="s">
        <v>21</v>
      </c>
      <c r="AT135" s="115" t="s">
        <v>77</v>
      </c>
      <c r="AU135" s="115" t="s">
        <v>21</v>
      </c>
      <c r="AY135" s="115" t="s">
        <v>153</v>
      </c>
      <c r="BK135" s="120">
        <f>SUM($BK$136:$BK$153)</f>
        <v>0</v>
      </c>
    </row>
    <row r="136" spans="2:64" s="6" customFormat="1" ht="27" customHeight="1">
      <c r="B136" s="22"/>
      <c r="C136" s="122" t="s">
        <v>105</v>
      </c>
      <c r="D136" s="122" t="s">
        <v>154</v>
      </c>
      <c r="E136" s="123" t="s">
        <v>162</v>
      </c>
      <c r="F136" s="195" t="s">
        <v>163</v>
      </c>
      <c r="G136" s="196"/>
      <c r="H136" s="196"/>
      <c r="I136" s="196"/>
      <c r="J136" s="124" t="s">
        <v>164</v>
      </c>
      <c r="K136" s="125">
        <v>18.398</v>
      </c>
      <c r="L136" s="197">
        <v>0</v>
      </c>
      <c r="M136" s="196"/>
      <c r="N136" s="198">
        <f>ROUND($L$136*$K$136,2)</f>
        <v>0</v>
      </c>
      <c r="O136" s="196"/>
      <c r="P136" s="196"/>
      <c r="Q136" s="196"/>
      <c r="R136" s="23"/>
      <c r="T136" s="126"/>
      <c r="U136" s="29" t="s">
        <v>43</v>
      </c>
      <c r="V136" s="127">
        <v>0.52</v>
      </c>
      <c r="W136" s="127">
        <f>$V$136*$K$136</f>
        <v>9.56696</v>
      </c>
      <c r="X136" s="127">
        <v>0.0063</v>
      </c>
      <c r="Y136" s="127">
        <f>$X$136*$K$136</f>
        <v>0.1159074</v>
      </c>
      <c r="Z136" s="127">
        <v>0</v>
      </c>
      <c r="AA136" s="128">
        <f>$Z$136*$K$136</f>
        <v>0</v>
      </c>
      <c r="AR136" s="6" t="s">
        <v>158</v>
      </c>
      <c r="AT136" s="6" t="s">
        <v>154</v>
      </c>
      <c r="AU136" s="6" t="s">
        <v>105</v>
      </c>
      <c r="AY136" s="6" t="s">
        <v>153</v>
      </c>
      <c r="BE136" s="81">
        <f>IF($U$136="základní",$N$136,0)</f>
        <v>0</v>
      </c>
      <c r="BF136" s="81">
        <f>IF($U$136="snížená",$N$136,0)</f>
        <v>0</v>
      </c>
      <c r="BG136" s="81">
        <f>IF($U$136="zákl. přenesená",$N$136,0)</f>
        <v>0</v>
      </c>
      <c r="BH136" s="81">
        <f>IF($U$136="sníž. přenesená",$N$136,0)</f>
        <v>0</v>
      </c>
      <c r="BI136" s="81">
        <f>IF($U$136="nulová",$N$136,0)</f>
        <v>0</v>
      </c>
      <c r="BJ136" s="6" t="s">
        <v>21</v>
      </c>
      <c r="BK136" s="81">
        <f>ROUND($L$136*$K$136,2)</f>
        <v>0</v>
      </c>
      <c r="BL136" s="6" t="s">
        <v>158</v>
      </c>
    </row>
    <row r="137" spans="2:51" s="6" customFormat="1" ht="15.75" customHeight="1">
      <c r="B137" s="129"/>
      <c r="E137" s="130"/>
      <c r="F137" s="199" t="s">
        <v>165</v>
      </c>
      <c r="G137" s="200"/>
      <c r="H137" s="200"/>
      <c r="I137" s="200"/>
      <c r="K137" s="131">
        <v>16.508</v>
      </c>
      <c r="N137" s="130"/>
      <c r="R137" s="132"/>
      <c r="T137" s="133"/>
      <c r="AA137" s="134"/>
      <c r="AT137" s="130" t="s">
        <v>160</v>
      </c>
      <c r="AU137" s="130" t="s">
        <v>105</v>
      </c>
      <c r="AV137" s="130" t="s">
        <v>105</v>
      </c>
      <c r="AW137" s="130" t="s">
        <v>114</v>
      </c>
      <c r="AX137" s="130" t="s">
        <v>78</v>
      </c>
      <c r="AY137" s="130" t="s">
        <v>153</v>
      </c>
    </row>
    <row r="138" spans="2:51" s="6" customFormat="1" ht="15.75" customHeight="1">
      <c r="B138" s="129"/>
      <c r="E138" s="130"/>
      <c r="F138" s="199" t="s">
        <v>166</v>
      </c>
      <c r="G138" s="200"/>
      <c r="H138" s="200"/>
      <c r="I138" s="200"/>
      <c r="K138" s="131">
        <v>1.89</v>
      </c>
      <c r="N138" s="130"/>
      <c r="R138" s="132"/>
      <c r="T138" s="133"/>
      <c r="AA138" s="134"/>
      <c r="AT138" s="130" t="s">
        <v>160</v>
      </c>
      <c r="AU138" s="130" t="s">
        <v>105</v>
      </c>
      <c r="AV138" s="130" t="s">
        <v>105</v>
      </c>
      <c r="AW138" s="130" t="s">
        <v>114</v>
      </c>
      <c r="AX138" s="130" t="s">
        <v>78</v>
      </c>
      <c r="AY138" s="130" t="s">
        <v>153</v>
      </c>
    </row>
    <row r="139" spans="2:51" s="6" customFormat="1" ht="15.75" customHeight="1">
      <c r="B139" s="135"/>
      <c r="E139" s="136"/>
      <c r="F139" s="201" t="s">
        <v>161</v>
      </c>
      <c r="G139" s="202"/>
      <c r="H139" s="202"/>
      <c r="I139" s="202"/>
      <c r="K139" s="137">
        <v>18.398</v>
      </c>
      <c r="N139" s="136"/>
      <c r="R139" s="138"/>
      <c r="T139" s="139"/>
      <c r="AA139" s="140"/>
      <c r="AT139" s="136" t="s">
        <v>160</v>
      </c>
      <c r="AU139" s="136" t="s">
        <v>105</v>
      </c>
      <c r="AV139" s="136" t="s">
        <v>158</v>
      </c>
      <c r="AW139" s="136" t="s">
        <v>114</v>
      </c>
      <c r="AX139" s="136" t="s">
        <v>21</v>
      </c>
      <c r="AY139" s="136" t="s">
        <v>153</v>
      </c>
    </row>
    <row r="140" spans="2:64" s="6" customFormat="1" ht="27" customHeight="1">
      <c r="B140" s="22"/>
      <c r="C140" s="122" t="s">
        <v>167</v>
      </c>
      <c r="D140" s="122" t="s">
        <v>154</v>
      </c>
      <c r="E140" s="123" t="s">
        <v>168</v>
      </c>
      <c r="F140" s="195" t="s">
        <v>169</v>
      </c>
      <c r="G140" s="196"/>
      <c r="H140" s="196"/>
      <c r="I140" s="196"/>
      <c r="J140" s="124" t="s">
        <v>164</v>
      </c>
      <c r="K140" s="125">
        <v>40.58</v>
      </c>
      <c r="L140" s="197">
        <v>0</v>
      </c>
      <c r="M140" s="196"/>
      <c r="N140" s="198">
        <f>ROUND($L$140*$K$140,2)</f>
        <v>0</v>
      </c>
      <c r="O140" s="196"/>
      <c r="P140" s="196"/>
      <c r="Q140" s="196"/>
      <c r="R140" s="23"/>
      <c r="T140" s="126"/>
      <c r="U140" s="29" t="s">
        <v>43</v>
      </c>
      <c r="V140" s="127">
        <v>0.36</v>
      </c>
      <c r="W140" s="127">
        <f>$V$140*$K$140</f>
        <v>14.608799999999999</v>
      </c>
      <c r="X140" s="127">
        <v>0.00489</v>
      </c>
      <c r="Y140" s="127">
        <f>$X$140*$K$140</f>
        <v>0.1984362</v>
      </c>
      <c r="Z140" s="127">
        <v>0</v>
      </c>
      <c r="AA140" s="128">
        <f>$Z$140*$K$140</f>
        <v>0</v>
      </c>
      <c r="AR140" s="6" t="s">
        <v>158</v>
      </c>
      <c r="AT140" s="6" t="s">
        <v>154</v>
      </c>
      <c r="AU140" s="6" t="s">
        <v>105</v>
      </c>
      <c r="AY140" s="6" t="s">
        <v>153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21</v>
      </c>
      <c r="BK140" s="81">
        <f>ROUND($L$140*$K$140,2)</f>
        <v>0</v>
      </c>
      <c r="BL140" s="6" t="s">
        <v>158</v>
      </c>
    </row>
    <row r="141" spans="2:51" s="6" customFormat="1" ht="27" customHeight="1">
      <c r="B141" s="129"/>
      <c r="E141" s="130"/>
      <c r="F141" s="199" t="s">
        <v>170</v>
      </c>
      <c r="G141" s="200"/>
      <c r="H141" s="200"/>
      <c r="I141" s="200"/>
      <c r="K141" s="131">
        <v>40.58</v>
      </c>
      <c r="N141" s="130"/>
      <c r="R141" s="132"/>
      <c r="T141" s="133"/>
      <c r="AA141" s="134"/>
      <c r="AT141" s="130" t="s">
        <v>160</v>
      </c>
      <c r="AU141" s="130" t="s">
        <v>105</v>
      </c>
      <c r="AV141" s="130" t="s">
        <v>105</v>
      </c>
      <c r="AW141" s="130" t="s">
        <v>114</v>
      </c>
      <c r="AX141" s="130" t="s">
        <v>21</v>
      </c>
      <c r="AY141" s="130" t="s">
        <v>153</v>
      </c>
    </row>
    <row r="142" spans="2:51" s="6" customFormat="1" ht="15.75" customHeight="1">
      <c r="B142" s="135"/>
      <c r="E142" s="136"/>
      <c r="F142" s="201" t="s">
        <v>161</v>
      </c>
      <c r="G142" s="202"/>
      <c r="H142" s="202"/>
      <c r="I142" s="202"/>
      <c r="K142" s="137">
        <v>40.58</v>
      </c>
      <c r="N142" s="136"/>
      <c r="R142" s="138"/>
      <c r="T142" s="139"/>
      <c r="AA142" s="140"/>
      <c r="AT142" s="136" t="s">
        <v>160</v>
      </c>
      <c r="AU142" s="136" t="s">
        <v>105</v>
      </c>
      <c r="AV142" s="136" t="s">
        <v>158</v>
      </c>
      <c r="AW142" s="136" t="s">
        <v>114</v>
      </c>
      <c r="AX142" s="136" t="s">
        <v>78</v>
      </c>
      <c r="AY142" s="136" t="s">
        <v>153</v>
      </c>
    </row>
    <row r="143" spans="2:64" s="6" customFormat="1" ht="27" customHeight="1">
      <c r="B143" s="22"/>
      <c r="C143" s="122" t="s">
        <v>158</v>
      </c>
      <c r="D143" s="122" t="s">
        <v>154</v>
      </c>
      <c r="E143" s="123" t="s">
        <v>171</v>
      </c>
      <c r="F143" s="195" t="s">
        <v>172</v>
      </c>
      <c r="G143" s="196"/>
      <c r="H143" s="196"/>
      <c r="I143" s="196"/>
      <c r="J143" s="124" t="s">
        <v>164</v>
      </c>
      <c r="K143" s="125">
        <v>40.58</v>
      </c>
      <c r="L143" s="197">
        <v>0</v>
      </c>
      <c r="M143" s="196"/>
      <c r="N143" s="198">
        <f>ROUND($L$143*$K$143,2)</f>
        <v>0</v>
      </c>
      <c r="O143" s="196"/>
      <c r="P143" s="196"/>
      <c r="Q143" s="196"/>
      <c r="R143" s="23"/>
      <c r="T143" s="126"/>
      <c r="U143" s="29" t="s">
        <v>43</v>
      </c>
      <c r="V143" s="127">
        <v>0.292</v>
      </c>
      <c r="W143" s="127">
        <f>$V$143*$K$143</f>
        <v>11.849359999999999</v>
      </c>
      <c r="X143" s="127">
        <v>0.00178</v>
      </c>
      <c r="Y143" s="127">
        <f>$X$143*$K$143</f>
        <v>0.07223239999999999</v>
      </c>
      <c r="Z143" s="127">
        <v>0</v>
      </c>
      <c r="AA143" s="128">
        <f>$Z$143*$K$143</f>
        <v>0</v>
      </c>
      <c r="AR143" s="6" t="s">
        <v>158</v>
      </c>
      <c r="AT143" s="6" t="s">
        <v>154</v>
      </c>
      <c r="AU143" s="6" t="s">
        <v>105</v>
      </c>
      <c r="AY143" s="6" t="s">
        <v>153</v>
      </c>
      <c r="BE143" s="81">
        <f>IF($U$143="základní",$N$143,0)</f>
        <v>0</v>
      </c>
      <c r="BF143" s="81">
        <f>IF($U$143="snížená",$N$143,0)</f>
        <v>0</v>
      </c>
      <c r="BG143" s="81">
        <f>IF($U$143="zákl. přenesená",$N$143,0)</f>
        <v>0</v>
      </c>
      <c r="BH143" s="81">
        <f>IF($U$143="sníž. přenesená",$N$143,0)</f>
        <v>0</v>
      </c>
      <c r="BI143" s="81">
        <f>IF($U$143="nulová",$N$143,0)</f>
        <v>0</v>
      </c>
      <c r="BJ143" s="6" t="s">
        <v>21</v>
      </c>
      <c r="BK143" s="81">
        <f>ROUND($L$143*$K$143,2)</f>
        <v>0</v>
      </c>
      <c r="BL143" s="6" t="s">
        <v>158</v>
      </c>
    </row>
    <row r="144" spans="2:64" s="6" customFormat="1" ht="27" customHeight="1">
      <c r="B144" s="22"/>
      <c r="C144" s="122" t="s">
        <v>173</v>
      </c>
      <c r="D144" s="122" t="s">
        <v>154</v>
      </c>
      <c r="E144" s="123" t="s">
        <v>174</v>
      </c>
      <c r="F144" s="195" t="s">
        <v>175</v>
      </c>
      <c r="G144" s="196"/>
      <c r="H144" s="196"/>
      <c r="I144" s="196"/>
      <c r="J144" s="124" t="s">
        <v>164</v>
      </c>
      <c r="K144" s="125">
        <v>30.92</v>
      </c>
      <c r="L144" s="197">
        <v>0</v>
      </c>
      <c r="M144" s="196"/>
      <c r="N144" s="198">
        <f>ROUND($L$144*$K$144,2)</f>
        <v>0</v>
      </c>
      <c r="O144" s="196"/>
      <c r="P144" s="196"/>
      <c r="Q144" s="196"/>
      <c r="R144" s="23"/>
      <c r="T144" s="126"/>
      <c r="U144" s="29" t="s">
        <v>43</v>
      </c>
      <c r="V144" s="127">
        <v>0.33</v>
      </c>
      <c r="W144" s="127">
        <f>$V$144*$K$144</f>
        <v>10.203600000000002</v>
      </c>
      <c r="X144" s="127">
        <v>0.00489</v>
      </c>
      <c r="Y144" s="127">
        <f>$X$144*$K$144</f>
        <v>0.15119880000000002</v>
      </c>
      <c r="Z144" s="127">
        <v>0</v>
      </c>
      <c r="AA144" s="128">
        <f>$Z$144*$K$144</f>
        <v>0</v>
      </c>
      <c r="AR144" s="6" t="s">
        <v>158</v>
      </c>
      <c r="AT144" s="6" t="s">
        <v>154</v>
      </c>
      <c r="AU144" s="6" t="s">
        <v>105</v>
      </c>
      <c r="AY144" s="6" t="s">
        <v>153</v>
      </c>
      <c r="BE144" s="81">
        <f>IF($U$144="základní",$N$144,0)</f>
        <v>0</v>
      </c>
      <c r="BF144" s="81">
        <f>IF($U$144="snížená",$N$144,0)</f>
        <v>0</v>
      </c>
      <c r="BG144" s="81">
        <f>IF($U$144="zákl. přenesená",$N$144,0)</f>
        <v>0</v>
      </c>
      <c r="BH144" s="81">
        <f>IF($U$144="sníž. přenesená",$N$144,0)</f>
        <v>0</v>
      </c>
      <c r="BI144" s="81">
        <f>IF($U$144="nulová",$N$144,0)</f>
        <v>0</v>
      </c>
      <c r="BJ144" s="6" t="s">
        <v>21</v>
      </c>
      <c r="BK144" s="81">
        <f>ROUND($L$144*$K$144,2)</f>
        <v>0</v>
      </c>
      <c r="BL144" s="6" t="s">
        <v>158</v>
      </c>
    </row>
    <row r="145" spans="2:51" s="6" customFormat="1" ht="15.75" customHeight="1">
      <c r="B145" s="129"/>
      <c r="E145" s="130"/>
      <c r="F145" s="199" t="s">
        <v>176</v>
      </c>
      <c r="G145" s="200"/>
      <c r="H145" s="200"/>
      <c r="I145" s="200"/>
      <c r="K145" s="131">
        <v>30.92</v>
      </c>
      <c r="N145" s="130"/>
      <c r="R145" s="132"/>
      <c r="T145" s="133"/>
      <c r="AA145" s="134"/>
      <c r="AT145" s="130" t="s">
        <v>160</v>
      </c>
      <c r="AU145" s="130" t="s">
        <v>105</v>
      </c>
      <c r="AV145" s="130" t="s">
        <v>105</v>
      </c>
      <c r="AW145" s="130" t="s">
        <v>114</v>
      </c>
      <c r="AX145" s="130" t="s">
        <v>78</v>
      </c>
      <c r="AY145" s="130" t="s">
        <v>153</v>
      </c>
    </row>
    <row r="146" spans="2:51" s="6" customFormat="1" ht="15.75" customHeight="1">
      <c r="B146" s="135"/>
      <c r="E146" s="136"/>
      <c r="F146" s="201" t="s">
        <v>161</v>
      </c>
      <c r="G146" s="202"/>
      <c r="H146" s="202"/>
      <c r="I146" s="202"/>
      <c r="K146" s="137">
        <v>30.92</v>
      </c>
      <c r="N146" s="136"/>
      <c r="R146" s="138"/>
      <c r="T146" s="139"/>
      <c r="AA146" s="140"/>
      <c r="AT146" s="136" t="s">
        <v>160</v>
      </c>
      <c r="AU146" s="136" t="s">
        <v>105</v>
      </c>
      <c r="AV146" s="136" t="s">
        <v>158</v>
      </c>
      <c r="AW146" s="136" t="s">
        <v>114</v>
      </c>
      <c r="AX146" s="136" t="s">
        <v>21</v>
      </c>
      <c r="AY146" s="136" t="s">
        <v>153</v>
      </c>
    </row>
    <row r="147" spans="2:64" s="6" customFormat="1" ht="27" customHeight="1">
      <c r="B147" s="22"/>
      <c r="C147" s="122" t="s">
        <v>177</v>
      </c>
      <c r="D147" s="122" t="s">
        <v>154</v>
      </c>
      <c r="E147" s="123" t="s">
        <v>178</v>
      </c>
      <c r="F147" s="195" t="s">
        <v>179</v>
      </c>
      <c r="G147" s="196"/>
      <c r="H147" s="196"/>
      <c r="I147" s="196"/>
      <c r="J147" s="124" t="s">
        <v>164</v>
      </c>
      <c r="K147" s="125">
        <v>30.92</v>
      </c>
      <c r="L147" s="197">
        <v>0</v>
      </c>
      <c r="M147" s="196"/>
      <c r="N147" s="198">
        <f>ROUND($L$147*$K$147,2)</f>
        <v>0</v>
      </c>
      <c r="O147" s="196"/>
      <c r="P147" s="196"/>
      <c r="Q147" s="196"/>
      <c r="R147" s="23"/>
      <c r="T147" s="126"/>
      <c r="U147" s="29" t="s">
        <v>43</v>
      </c>
      <c r="V147" s="127">
        <v>0.245</v>
      </c>
      <c r="W147" s="127">
        <f>$V$147*$K$147</f>
        <v>7.5754</v>
      </c>
      <c r="X147" s="127">
        <v>0.00268</v>
      </c>
      <c r="Y147" s="127">
        <f>$X$147*$K$147</f>
        <v>0.08286560000000001</v>
      </c>
      <c r="Z147" s="127">
        <v>0</v>
      </c>
      <c r="AA147" s="128">
        <f>$Z$147*$K$147</f>
        <v>0</v>
      </c>
      <c r="AR147" s="6" t="s">
        <v>158</v>
      </c>
      <c r="AT147" s="6" t="s">
        <v>154</v>
      </c>
      <c r="AU147" s="6" t="s">
        <v>105</v>
      </c>
      <c r="AY147" s="6" t="s">
        <v>153</v>
      </c>
      <c r="BE147" s="81">
        <f>IF($U$147="základní",$N$147,0)</f>
        <v>0</v>
      </c>
      <c r="BF147" s="81">
        <f>IF($U$147="snížená",$N$147,0)</f>
        <v>0</v>
      </c>
      <c r="BG147" s="81">
        <f>IF($U$147="zákl. přenesená",$N$147,0)</f>
        <v>0</v>
      </c>
      <c r="BH147" s="81">
        <f>IF($U$147="sníž. přenesená",$N$147,0)</f>
        <v>0</v>
      </c>
      <c r="BI147" s="81">
        <f>IF($U$147="nulová",$N$147,0)</f>
        <v>0</v>
      </c>
      <c r="BJ147" s="6" t="s">
        <v>21</v>
      </c>
      <c r="BK147" s="81">
        <f>ROUND($L$147*$K$147,2)</f>
        <v>0</v>
      </c>
      <c r="BL147" s="6" t="s">
        <v>158</v>
      </c>
    </row>
    <row r="148" spans="2:64" s="6" customFormat="1" ht="27" customHeight="1">
      <c r="B148" s="22"/>
      <c r="C148" s="122" t="s">
        <v>180</v>
      </c>
      <c r="D148" s="122" t="s">
        <v>154</v>
      </c>
      <c r="E148" s="123" t="s">
        <v>181</v>
      </c>
      <c r="F148" s="195" t="s">
        <v>182</v>
      </c>
      <c r="G148" s="196"/>
      <c r="H148" s="196"/>
      <c r="I148" s="196"/>
      <c r="J148" s="124" t="s">
        <v>183</v>
      </c>
      <c r="K148" s="125">
        <v>192.432</v>
      </c>
      <c r="L148" s="197">
        <v>0</v>
      </c>
      <c r="M148" s="196"/>
      <c r="N148" s="198">
        <f>ROUND($L$148*$K$148,2)</f>
        <v>0</v>
      </c>
      <c r="O148" s="196"/>
      <c r="P148" s="196"/>
      <c r="Q148" s="196"/>
      <c r="R148" s="23"/>
      <c r="T148" s="126"/>
      <c r="U148" s="29" t="s">
        <v>43</v>
      </c>
      <c r="V148" s="127">
        <v>0.149</v>
      </c>
      <c r="W148" s="127">
        <f>$V$148*$K$148</f>
        <v>28.672367999999995</v>
      </c>
      <c r="X148" s="127">
        <v>0.00036</v>
      </c>
      <c r="Y148" s="127">
        <f>$X$148*$K$148</f>
        <v>0.06927552</v>
      </c>
      <c r="Z148" s="127">
        <v>0</v>
      </c>
      <c r="AA148" s="128">
        <f>$Z$148*$K$148</f>
        <v>0</v>
      </c>
      <c r="AR148" s="6" t="s">
        <v>158</v>
      </c>
      <c r="AT148" s="6" t="s">
        <v>154</v>
      </c>
      <c r="AU148" s="6" t="s">
        <v>105</v>
      </c>
      <c r="AY148" s="6" t="s">
        <v>153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21</v>
      </c>
      <c r="BK148" s="81">
        <f>ROUND($L$148*$K$148,2)</f>
        <v>0</v>
      </c>
      <c r="BL148" s="6" t="s">
        <v>158</v>
      </c>
    </row>
    <row r="149" spans="2:51" s="6" customFormat="1" ht="15.75" customHeight="1">
      <c r="B149" s="129"/>
      <c r="E149" s="130"/>
      <c r="F149" s="199" t="s">
        <v>184</v>
      </c>
      <c r="G149" s="200"/>
      <c r="H149" s="200"/>
      <c r="I149" s="200"/>
      <c r="K149" s="131">
        <v>192.432</v>
      </c>
      <c r="N149" s="130"/>
      <c r="R149" s="132"/>
      <c r="T149" s="133"/>
      <c r="AA149" s="134"/>
      <c r="AT149" s="130" t="s">
        <v>160</v>
      </c>
      <c r="AU149" s="130" t="s">
        <v>105</v>
      </c>
      <c r="AV149" s="130" t="s">
        <v>105</v>
      </c>
      <c r="AW149" s="130" t="s">
        <v>114</v>
      </c>
      <c r="AX149" s="130" t="s">
        <v>78</v>
      </c>
      <c r="AY149" s="130" t="s">
        <v>153</v>
      </c>
    </row>
    <row r="150" spans="2:51" s="6" customFormat="1" ht="15.75" customHeight="1">
      <c r="B150" s="135"/>
      <c r="E150" s="136"/>
      <c r="F150" s="201" t="s">
        <v>161</v>
      </c>
      <c r="G150" s="202"/>
      <c r="H150" s="202"/>
      <c r="I150" s="202"/>
      <c r="K150" s="137">
        <v>192.432</v>
      </c>
      <c r="N150" s="136"/>
      <c r="R150" s="138"/>
      <c r="T150" s="139"/>
      <c r="AA150" s="140"/>
      <c r="AT150" s="136" t="s">
        <v>160</v>
      </c>
      <c r="AU150" s="136" t="s">
        <v>105</v>
      </c>
      <c r="AV150" s="136" t="s">
        <v>158</v>
      </c>
      <c r="AW150" s="136" t="s">
        <v>114</v>
      </c>
      <c r="AX150" s="136" t="s">
        <v>21</v>
      </c>
      <c r="AY150" s="136" t="s">
        <v>153</v>
      </c>
    </row>
    <row r="151" spans="2:64" s="6" customFormat="1" ht="27" customHeight="1">
      <c r="B151" s="22"/>
      <c r="C151" s="122" t="s">
        <v>185</v>
      </c>
      <c r="D151" s="122" t="s">
        <v>154</v>
      </c>
      <c r="E151" s="123" t="s">
        <v>186</v>
      </c>
      <c r="F151" s="195" t="s">
        <v>187</v>
      </c>
      <c r="G151" s="196"/>
      <c r="H151" s="196"/>
      <c r="I151" s="196"/>
      <c r="J151" s="124" t="s">
        <v>164</v>
      </c>
      <c r="K151" s="125">
        <v>19.259</v>
      </c>
      <c r="L151" s="197">
        <v>0</v>
      </c>
      <c r="M151" s="196"/>
      <c r="N151" s="198">
        <f>ROUND($L$151*$K$151,2)</f>
        <v>0</v>
      </c>
      <c r="O151" s="196"/>
      <c r="P151" s="196"/>
      <c r="Q151" s="196"/>
      <c r="R151" s="23"/>
      <c r="T151" s="126"/>
      <c r="U151" s="29" t="s">
        <v>43</v>
      </c>
      <c r="V151" s="127">
        <v>0.348</v>
      </c>
      <c r="W151" s="127">
        <f>$V$151*$K$151</f>
        <v>6.702132</v>
      </c>
      <c r="X151" s="127">
        <v>0.04984</v>
      </c>
      <c r="Y151" s="127">
        <f>$X$151*$K$151</f>
        <v>0.9598685600000001</v>
      </c>
      <c r="Z151" s="127">
        <v>0</v>
      </c>
      <c r="AA151" s="128">
        <f>$Z$151*$K$151</f>
        <v>0</v>
      </c>
      <c r="AR151" s="6" t="s">
        <v>158</v>
      </c>
      <c r="AT151" s="6" t="s">
        <v>154</v>
      </c>
      <c r="AU151" s="6" t="s">
        <v>105</v>
      </c>
      <c r="AY151" s="6" t="s">
        <v>153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21</v>
      </c>
      <c r="BK151" s="81">
        <f>ROUND($L$151*$K$151,2)</f>
        <v>0</v>
      </c>
      <c r="BL151" s="6" t="s">
        <v>158</v>
      </c>
    </row>
    <row r="152" spans="2:51" s="6" customFormat="1" ht="27" customHeight="1">
      <c r="B152" s="129"/>
      <c r="E152" s="130"/>
      <c r="F152" s="199" t="s">
        <v>188</v>
      </c>
      <c r="G152" s="200"/>
      <c r="H152" s="200"/>
      <c r="I152" s="200"/>
      <c r="K152" s="131">
        <v>19.259</v>
      </c>
      <c r="N152" s="130"/>
      <c r="R152" s="132"/>
      <c r="T152" s="133"/>
      <c r="AA152" s="134"/>
      <c r="AT152" s="130" t="s">
        <v>160</v>
      </c>
      <c r="AU152" s="130" t="s">
        <v>105</v>
      </c>
      <c r="AV152" s="130" t="s">
        <v>105</v>
      </c>
      <c r="AW152" s="130" t="s">
        <v>114</v>
      </c>
      <c r="AX152" s="130" t="s">
        <v>21</v>
      </c>
      <c r="AY152" s="130" t="s">
        <v>153</v>
      </c>
    </row>
    <row r="153" spans="2:51" s="6" customFormat="1" ht="15.75" customHeight="1">
      <c r="B153" s="135"/>
      <c r="E153" s="136"/>
      <c r="F153" s="201" t="s">
        <v>161</v>
      </c>
      <c r="G153" s="202"/>
      <c r="H153" s="202"/>
      <c r="I153" s="202"/>
      <c r="K153" s="137">
        <v>19.259</v>
      </c>
      <c r="N153" s="136"/>
      <c r="R153" s="138"/>
      <c r="T153" s="139"/>
      <c r="AA153" s="140"/>
      <c r="AT153" s="136" t="s">
        <v>160</v>
      </c>
      <c r="AU153" s="136" t="s">
        <v>105</v>
      </c>
      <c r="AV153" s="136" t="s">
        <v>158</v>
      </c>
      <c r="AW153" s="136" t="s">
        <v>114</v>
      </c>
      <c r="AX153" s="136" t="s">
        <v>78</v>
      </c>
      <c r="AY153" s="136" t="s">
        <v>153</v>
      </c>
    </row>
    <row r="154" spans="2:63" s="112" customFormat="1" ht="30.75" customHeight="1">
      <c r="B154" s="113"/>
      <c r="D154" s="121" t="s">
        <v>118</v>
      </c>
      <c r="N154" s="210">
        <f>$BK$154</f>
        <v>0</v>
      </c>
      <c r="O154" s="209"/>
      <c r="P154" s="209"/>
      <c r="Q154" s="209"/>
      <c r="R154" s="116"/>
      <c r="T154" s="117"/>
      <c r="W154" s="118">
        <f>$W$155+SUM($W$156:$W$171)</f>
        <v>287.27831199999997</v>
      </c>
      <c r="Y154" s="118">
        <f>$Y$155+SUM($Y$156:$Y$171)</f>
        <v>0</v>
      </c>
      <c r="AA154" s="119">
        <f>$AA$155+SUM($AA$156:$AA$171)</f>
        <v>11.033269</v>
      </c>
      <c r="AR154" s="115" t="s">
        <v>21</v>
      </c>
      <c r="AT154" s="115" t="s">
        <v>77</v>
      </c>
      <c r="AU154" s="115" t="s">
        <v>21</v>
      </c>
      <c r="AY154" s="115" t="s">
        <v>153</v>
      </c>
      <c r="BK154" s="120">
        <f>$BK$155+SUM($BK$156:$BK$171)</f>
        <v>0</v>
      </c>
    </row>
    <row r="155" spans="2:64" s="6" customFormat="1" ht="39" customHeight="1">
      <c r="B155" s="22"/>
      <c r="C155" s="122" t="s">
        <v>189</v>
      </c>
      <c r="D155" s="122" t="s">
        <v>154</v>
      </c>
      <c r="E155" s="123" t="s">
        <v>190</v>
      </c>
      <c r="F155" s="195" t="s">
        <v>191</v>
      </c>
      <c r="G155" s="196"/>
      <c r="H155" s="196"/>
      <c r="I155" s="196"/>
      <c r="J155" s="124" t="s">
        <v>164</v>
      </c>
      <c r="K155" s="125">
        <v>439.726</v>
      </c>
      <c r="L155" s="197">
        <v>0</v>
      </c>
      <c r="M155" s="196"/>
      <c r="N155" s="198">
        <f>ROUND($L$155*$K$155,2)</f>
        <v>0</v>
      </c>
      <c r="O155" s="196"/>
      <c r="P155" s="196"/>
      <c r="Q155" s="196"/>
      <c r="R155" s="23"/>
      <c r="T155" s="126"/>
      <c r="U155" s="29" t="s">
        <v>43</v>
      </c>
      <c r="V155" s="127">
        <v>0.16</v>
      </c>
      <c r="W155" s="127">
        <f>$V$155*$K$155</f>
        <v>70.35616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6" t="s">
        <v>158</v>
      </c>
      <c r="AT155" s="6" t="s">
        <v>154</v>
      </c>
      <c r="AU155" s="6" t="s">
        <v>105</v>
      </c>
      <c r="AY155" s="6" t="s">
        <v>153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21</v>
      </c>
      <c r="BK155" s="81">
        <f>ROUND($L$155*$K$155,2)</f>
        <v>0</v>
      </c>
      <c r="BL155" s="6" t="s">
        <v>158</v>
      </c>
    </row>
    <row r="156" spans="2:51" s="6" customFormat="1" ht="15.75" customHeight="1">
      <c r="B156" s="129"/>
      <c r="E156" s="130"/>
      <c r="F156" s="199" t="s">
        <v>192</v>
      </c>
      <c r="G156" s="200"/>
      <c r="H156" s="200"/>
      <c r="I156" s="200"/>
      <c r="K156" s="131">
        <v>439.726</v>
      </c>
      <c r="N156" s="130"/>
      <c r="R156" s="132"/>
      <c r="T156" s="133"/>
      <c r="AA156" s="134"/>
      <c r="AT156" s="130" t="s">
        <v>160</v>
      </c>
      <c r="AU156" s="130" t="s">
        <v>105</v>
      </c>
      <c r="AV156" s="130" t="s">
        <v>105</v>
      </c>
      <c r="AW156" s="130" t="s">
        <v>114</v>
      </c>
      <c r="AX156" s="130" t="s">
        <v>21</v>
      </c>
      <c r="AY156" s="130" t="s">
        <v>153</v>
      </c>
    </row>
    <row r="157" spans="2:64" s="6" customFormat="1" ht="39" customHeight="1">
      <c r="B157" s="22"/>
      <c r="C157" s="122" t="s">
        <v>26</v>
      </c>
      <c r="D157" s="122" t="s">
        <v>154</v>
      </c>
      <c r="E157" s="123" t="s">
        <v>193</v>
      </c>
      <c r="F157" s="195" t="s">
        <v>194</v>
      </c>
      <c r="G157" s="196"/>
      <c r="H157" s="196"/>
      <c r="I157" s="196"/>
      <c r="J157" s="124" t="s">
        <v>164</v>
      </c>
      <c r="K157" s="125">
        <v>13191.78</v>
      </c>
      <c r="L157" s="197">
        <v>0</v>
      </c>
      <c r="M157" s="196"/>
      <c r="N157" s="198">
        <f>ROUND($L$157*$K$157,2)</f>
        <v>0</v>
      </c>
      <c r="O157" s="196"/>
      <c r="P157" s="196"/>
      <c r="Q157" s="196"/>
      <c r="R157" s="23"/>
      <c r="T157" s="126"/>
      <c r="U157" s="29" t="s">
        <v>43</v>
      </c>
      <c r="V157" s="127">
        <v>0</v>
      </c>
      <c r="W157" s="127">
        <f>$V$157*$K$157</f>
        <v>0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6" t="s">
        <v>158</v>
      </c>
      <c r="AT157" s="6" t="s">
        <v>154</v>
      </c>
      <c r="AU157" s="6" t="s">
        <v>105</v>
      </c>
      <c r="AY157" s="6" t="s">
        <v>153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21</v>
      </c>
      <c r="BK157" s="81">
        <f>ROUND($L$157*$K$157,2)</f>
        <v>0</v>
      </c>
      <c r="BL157" s="6" t="s">
        <v>158</v>
      </c>
    </row>
    <row r="158" spans="2:51" s="6" customFormat="1" ht="15.75" customHeight="1">
      <c r="B158" s="129"/>
      <c r="E158" s="130"/>
      <c r="F158" s="199" t="s">
        <v>195</v>
      </c>
      <c r="G158" s="200"/>
      <c r="H158" s="200"/>
      <c r="I158" s="200"/>
      <c r="K158" s="131">
        <v>13191.78</v>
      </c>
      <c r="N158" s="130"/>
      <c r="R158" s="132"/>
      <c r="T158" s="133"/>
      <c r="AA158" s="134"/>
      <c r="AT158" s="130" t="s">
        <v>160</v>
      </c>
      <c r="AU158" s="130" t="s">
        <v>105</v>
      </c>
      <c r="AV158" s="130" t="s">
        <v>105</v>
      </c>
      <c r="AW158" s="130" t="s">
        <v>114</v>
      </c>
      <c r="AX158" s="130" t="s">
        <v>21</v>
      </c>
      <c r="AY158" s="130" t="s">
        <v>153</v>
      </c>
    </row>
    <row r="159" spans="2:64" s="6" customFormat="1" ht="39" customHeight="1">
      <c r="B159" s="22"/>
      <c r="C159" s="122" t="s">
        <v>196</v>
      </c>
      <c r="D159" s="122" t="s">
        <v>154</v>
      </c>
      <c r="E159" s="123" t="s">
        <v>197</v>
      </c>
      <c r="F159" s="195" t="s">
        <v>198</v>
      </c>
      <c r="G159" s="196"/>
      <c r="H159" s="196"/>
      <c r="I159" s="196"/>
      <c r="J159" s="124" t="s">
        <v>164</v>
      </c>
      <c r="K159" s="125">
        <v>439.726</v>
      </c>
      <c r="L159" s="197">
        <v>0</v>
      </c>
      <c r="M159" s="196"/>
      <c r="N159" s="198">
        <f>ROUND($L$159*$K$159,2)</f>
        <v>0</v>
      </c>
      <c r="O159" s="196"/>
      <c r="P159" s="196"/>
      <c r="Q159" s="196"/>
      <c r="R159" s="23"/>
      <c r="T159" s="126"/>
      <c r="U159" s="29" t="s">
        <v>43</v>
      </c>
      <c r="V159" s="127">
        <v>0.1</v>
      </c>
      <c r="W159" s="127">
        <f>$V$159*$K$159</f>
        <v>43.9726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6" t="s">
        <v>158</v>
      </c>
      <c r="AT159" s="6" t="s">
        <v>154</v>
      </c>
      <c r="AU159" s="6" t="s">
        <v>105</v>
      </c>
      <c r="AY159" s="6" t="s">
        <v>153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21</v>
      </c>
      <c r="BK159" s="81">
        <f>ROUND($L$159*$K$159,2)</f>
        <v>0</v>
      </c>
      <c r="BL159" s="6" t="s">
        <v>158</v>
      </c>
    </row>
    <row r="160" spans="2:64" s="6" customFormat="1" ht="27" customHeight="1">
      <c r="B160" s="22"/>
      <c r="C160" s="122" t="s">
        <v>199</v>
      </c>
      <c r="D160" s="122" t="s">
        <v>154</v>
      </c>
      <c r="E160" s="123" t="s">
        <v>200</v>
      </c>
      <c r="F160" s="195" t="s">
        <v>201</v>
      </c>
      <c r="G160" s="196"/>
      <c r="H160" s="196"/>
      <c r="I160" s="196"/>
      <c r="J160" s="124" t="s">
        <v>164</v>
      </c>
      <c r="K160" s="125">
        <v>439.726</v>
      </c>
      <c r="L160" s="197">
        <v>0</v>
      </c>
      <c r="M160" s="196"/>
      <c r="N160" s="198">
        <f>ROUND($L$160*$K$160,2)</f>
        <v>0</v>
      </c>
      <c r="O160" s="196"/>
      <c r="P160" s="196"/>
      <c r="Q160" s="196"/>
      <c r="R160" s="23"/>
      <c r="T160" s="126"/>
      <c r="U160" s="29" t="s">
        <v>43</v>
      </c>
      <c r="V160" s="127">
        <v>0.049</v>
      </c>
      <c r="W160" s="127">
        <f>$V$160*$K$160</f>
        <v>21.546574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6" t="s">
        <v>158</v>
      </c>
      <c r="AT160" s="6" t="s">
        <v>154</v>
      </c>
      <c r="AU160" s="6" t="s">
        <v>105</v>
      </c>
      <c r="AY160" s="6" t="s">
        <v>153</v>
      </c>
      <c r="BE160" s="81">
        <f>IF($U$160="základní",$N$160,0)</f>
        <v>0</v>
      </c>
      <c r="BF160" s="81">
        <f>IF($U$160="snížená",$N$160,0)</f>
        <v>0</v>
      </c>
      <c r="BG160" s="81">
        <f>IF($U$160="zákl. přenesená",$N$160,0)</f>
        <v>0</v>
      </c>
      <c r="BH160" s="81">
        <f>IF($U$160="sníž. přenesená",$N$160,0)</f>
        <v>0</v>
      </c>
      <c r="BI160" s="81">
        <f>IF($U$160="nulová",$N$160,0)</f>
        <v>0</v>
      </c>
      <c r="BJ160" s="6" t="s">
        <v>21</v>
      </c>
      <c r="BK160" s="81">
        <f>ROUND($L$160*$K$160,2)</f>
        <v>0</v>
      </c>
      <c r="BL160" s="6" t="s">
        <v>158</v>
      </c>
    </row>
    <row r="161" spans="2:64" s="6" customFormat="1" ht="27" customHeight="1">
      <c r="B161" s="22"/>
      <c r="C161" s="122" t="s">
        <v>202</v>
      </c>
      <c r="D161" s="122" t="s">
        <v>154</v>
      </c>
      <c r="E161" s="123" t="s">
        <v>203</v>
      </c>
      <c r="F161" s="195" t="s">
        <v>204</v>
      </c>
      <c r="G161" s="196"/>
      <c r="H161" s="196"/>
      <c r="I161" s="196"/>
      <c r="J161" s="124" t="s">
        <v>164</v>
      </c>
      <c r="K161" s="125">
        <v>13191.78</v>
      </c>
      <c r="L161" s="197">
        <v>0</v>
      </c>
      <c r="M161" s="196"/>
      <c r="N161" s="198">
        <f>ROUND($L$161*$K$161,2)</f>
        <v>0</v>
      </c>
      <c r="O161" s="196"/>
      <c r="P161" s="196"/>
      <c r="Q161" s="196"/>
      <c r="R161" s="23"/>
      <c r="T161" s="126"/>
      <c r="U161" s="29" t="s">
        <v>43</v>
      </c>
      <c r="V161" s="127">
        <v>0</v>
      </c>
      <c r="W161" s="127">
        <f>$V$161*$K$161</f>
        <v>0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6" t="s">
        <v>158</v>
      </c>
      <c r="AT161" s="6" t="s">
        <v>154</v>
      </c>
      <c r="AU161" s="6" t="s">
        <v>105</v>
      </c>
      <c r="AY161" s="6" t="s">
        <v>153</v>
      </c>
      <c r="BE161" s="81">
        <f>IF($U$161="základní",$N$161,0)</f>
        <v>0</v>
      </c>
      <c r="BF161" s="81">
        <f>IF($U$161="snížená",$N$161,0)</f>
        <v>0</v>
      </c>
      <c r="BG161" s="81">
        <f>IF($U$161="zákl. přenesená",$N$161,0)</f>
        <v>0</v>
      </c>
      <c r="BH161" s="81">
        <f>IF($U$161="sníž. přenesená",$N$161,0)</f>
        <v>0</v>
      </c>
      <c r="BI161" s="81">
        <f>IF($U$161="nulová",$N$161,0)</f>
        <v>0</v>
      </c>
      <c r="BJ161" s="6" t="s">
        <v>21</v>
      </c>
      <c r="BK161" s="81">
        <f>ROUND($L$161*$K$161,2)</f>
        <v>0</v>
      </c>
      <c r="BL161" s="6" t="s">
        <v>158</v>
      </c>
    </row>
    <row r="162" spans="2:64" s="6" customFormat="1" ht="27" customHeight="1">
      <c r="B162" s="22"/>
      <c r="C162" s="122" t="s">
        <v>205</v>
      </c>
      <c r="D162" s="122" t="s">
        <v>154</v>
      </c>
      <c r="E162" s="123" t="s">
        <v>206</v>
      </c>
      <c r="F162" s="195" t="s">
        <v>207</v>
      </c>
      <c r="G162" s="196"/>
      <c r="H162" s="196"/>
      <c r="I162" s="196"/>
      <c r="J162" s="124" t="s">
        <v>164</v>
      </c>
      <c r="K162" s="125">
        <v>439.726</v>
      </c>
      <c r="L162" s="197">
        <v>0</v>
      </c>
      <c r="M162" s="196"/>
      <c r="N162" s="198">
        <f>ROUND($L$162*$K$162,2)</f>
        <v>0</v>
      </c>
      <c r="O162" s="196"/>
      <c r="P162" s="196"/>
      <c r="Q162" s="196"/>
      <c r="R162" s="23"/>
      <c r="T162" s="126"/>
      <c r="U162" s="29" t="s">
        <v>43</v>
      </c>
      <c r="V162" s="127">
        <v>0.033</v>
      </c>
      <c r="W162" s="127">
        <f>$V$162*$K$162</f>
        <v>14.510958</v>
      </c>
      <c r="X162" s="127">
        <v>0</v>
      </c>
      <c r="Y162" s="127">
        <f>$X$162*$K$162</f>
        <v>0</v>
      </c>
      <c r="Z162" s="127">
        <v>0</v>
      </c>
      <c r="AA162" s="128">
        <f>$Z$162*$K$162</f>
        <v>0</v>
      </c>
      <c r="AR162" s="6" t="s">
        <v>158</v>
      </c>
      <c r="AT162" s="6" t="s">
        <v>154</v>
      </c>
      <c r="AU162" s="6" t="s">
        <v>105</v>
      </c>
      <c r="AY162" s="6" t="s">
        <v>153</v>
      </c>
      <c r="BE162" s="81">
        <f>IF($U$162="základní",$N$162,0)</f>
        <v>0</v>
      </c>
      <c r="BF162" s="81">
        <f>IF($U$162="snížená",$N$162,0)</f>
        <v>0</v>
      </c>
      <c r="BG162" s="81">
        <f>IF($U$162="zákl. přenesená",$N$162,0)</f>
        <v>0</v>
      </c>
      <c r="BH162" s="81">
        <f>IF($U$162="sníž. přenesená",$N$162,0)</f>
        <v>0</v>
      </c>
      <c r="BI162" s="81">
        <f>IF($U$162="nulová",$N$162,0)</f>
        <v>0</v>
      </c>
      <c r="BJ162" s="6" t="s">
        <v>21</v>
      </c>
      <c r="BK162" s="81">
        <f>ROUND($L$162*$K$162,2)</f>
        <v>0</v>
      </c>
      <c r="BL162" s="6" t="s">
        <v>158</v>
      </c>
    </row>
    <row r="163" spans="2:64" s="6" customFormat="1" ht="15.75" customHeight="1">
      <c r="B163" s="22"/>
      <c r="C163" s="122" t="s">
        <v>8</v>
      </c>
      <c r="D163" s="122" t="s">
        <v>154</v>
      </c>
      <c r="E163" s="123" t="s">
        <v>208</v>
      </c>
      <c r="F163" s="195" t="s">
        <v>209</v>
      </c>
      <c r="G163" s="196"/>
      <c r="H163" s="196"/>
      <c r="I163" s="196"/>
      <c r="J163" s="124" t="s">
        <v>210</v>
      </c>
      <c r="K163" s="125">
        <v>1</v>
      </c>
      <c r="L163" s="197">
        <v>0</v>
      </c>
      <c r="M163" s="196"/>
      <c r="N163" s="198">
        <f>ROUND($L$163*$K$163,2)</f>
        <v>0</v>
      </c>
      <c r="O163" s="196"/>
      <c r="P163" s="196"/>
      <c r="Q163" s="196"/>
      <c r="R163" s="23"/>
      <c r="T163" s="126"/>
      <c r="U163" s="29" t="s">
        <v>43</v>
      </c>
      <c r="V163" s="127">
        <v>0.009</v>
      </c>
      <c r="W163" s="127">
        <f>$V$163*$K$163</f>
        <v>0.009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6" t="s">
        <v>158</v>
      </c>
      <c r="AT163" s="6" t="s">
        <v>154</v>
      </c>
      <c r="AU163" s="6" t="s">
        <v>105</v>
      </c>
      <c r="AY163" s="6" t="s">
        <v>153</v>
      </c>
      <c r="BE163" s="81">
        <f>IF($U$163="základní",$N$163,0)</f>
        <v>0</v>
      </c>
      <c r="BF163" s="81">
        <f>IF($U$163="snížená",$N$163,0)</f>
        <v>0</v>
      </c>
      <c r="BG163" s="81">
        <f>IF($U$163="zákl. přenesená",$N$163,0)</f>
        <v>0</v>
      </c>
      <c r="BH163" s="81">
        <f>IF($U$163="sníž. přenesená",$N$163,0)</f>
        <v>0</v>
      </c>
      <c r="BI163" s="81">
        <f>IF($U$163="nulová",$N$163,0)</f>
        <v>0</v>
      </c>
      <c r="BJ163" s="6" t="s">
        <v>21</v>
      </c>
      <c r="BK163" s="81">
        <f>ROUND($L$163*$K$163,2)</f>
        <v>0</v>
      </c>
      <c r="BL163" s="6" t="s">
        <v>158</v>
      </c>
    </row>
    <row r="164" spans="2:64" s="6" customFormat="1" ht="27" customHeight="1">
      <c r="B164" s="22"/>
      <c r="C164" s="122" t="s">
        <v>211</v>
      </c>
      <c r="D164" s="122" t="s">
        <v>154</v>
      </c>
      <c r="E164" s="123" t="s">
        <v>212</v>
      </c>
      <c r="F164" s="195" t="s">
        <v>213</v>
      </c>
      <c r="G164" s="196"/>
      <c r="H164" s="196"/>
      <c r="I164" s="196"/>
      <c r="J164" s="124" t="s">
        <v>164</v>
      </c>
      <c r="K164" s="125">
        <v>104.625</v>
      </c>
      <c r="L164" s="197">
        <v>0</v>
      </c>
      <c r="M164" s="196"/>
      <c r="N164" s="198">
        <f>ROUND($L$164*$K$164,2)</f>
        <v>0</v>
      </c>
      <c r="O164" s="196"/>
      <c r="P164" s="196"/>
      <c r="Q164" s="196"/>
      <c r="R164" s="23"/>
      <c r="T164" s="126"/>
      <c r="U164" s="29" t="s">
        <v>43</v>
      </c>
      <c r="V164" s="127">
        <v>0.66</v>
      </c>
      <c r="W164" s="127">
        <f>$V$164*$K$164</f>
        <v>69.05250000000001</v>
      </c>
      <c r="X164" s="127">
        <v>0</v>
      </c>
      <c r="Y164" s="127">
        <f>$X$164*$K$164</f>
        <v>0</v>
      </c>
      <c r="Z164" s="127">
        <v>0.053</v>
      </c>
      <c r="AA164" s="128">
        <f>$Z$164*$K$164</f>
        <v>5.545125</v>
      </c>
      <c r="AR164" s="6" t="s">
        <v>158</v>
      </c>
      <c r="AT164" s="6" t="s">
        <v>154</v>
      </c>
      <c r="AU164" s="6" t="s">
        <v>105</v>
      </c>
      <c r="AY164" s="6" t="s">
        <v>153</v>
      </c>
      <c r="BE164" s="81">
        <f>IF($U$164="základní",$N$164,0)</f>
        <v>0</v>
      </c>
      <c r="BF164" s="81">
        <f>IF($U$164="snížená",$N$164,0)</f>
        <v>0</v>
      </c>
      <c r="BG164" s="81">
        <f>IF($U$164="zákl. přenesená",$N$164,0)</f>
        <v>0</v>
      </c>
      <c r="BH164" s="81">
        <f>IF($U$164="sníž. přenesená",$N$164,0)</f>
        <v>0</v>
      </c>
      <c r="BI164" s="81">
        <f>IF($U$164="nulová",$N$164,0)</f>
        <v>0</v>
      </c>
      <c r="BJ164" s="6" t="s">
        <v>21</v>
      </c>
      <c r="BK164" s="81">
        <f>ROUND($L$164*$K$164,2)</f>
        <v>0</v>
      </c>
      <c r="BL164" s="6" t="s">
        <v>158</v>
      </c>
    </row>
    <row r="165" spans="2:51" s="6" customFormat="1" ht="15.75" customHeight="1">
      <c r="B165" s="129"/>
      <c r="E165" s="130"/>
      <c r="F165" s="199" t="s">
        <v>214</v>
      </c>
      <c r="G165" s="200"/>
      <c r="H165" s="200"/>
      <c r="I165" s="200"/>
      <c r="K165" s="131">
        <v>104.625</v>
      </c>
      <c r="N165" s="130"/>
      <c r="R165" s="132"/>
      <c r="T165" s="133"/>
      <c r="AA165" s="134"/>
      <c r="AT165" s="130" t="s">
        <v>160</v>
      </c>
      <c r="AU165" s="130" t="s">
        <v>105</v>
      </c>
      <c r="AV165" s="130" t="s">
        <v>105</v>
      </c>
      <c r="AW165" s="130" t="s">
        <v>114</v>
      </c>
      <c r="AX165" s="130" t="s">
        <v>21</v>
      </c>
      <c r="AY165" s="130" t="s">
        <v>153</v>
      </c>
    </row>
    <row r="166" spans="2:51" s="6" customFormat="1" ht="15.75" customHeight="1">
      <c r="B166" s="135"/>
      <c r="E166" s="136"/>
      <c r="F166" s="201" t="s">
        <v>161</v>
      </c>
      <c r="G166" s="202"/>
      <c r="H166" s="202"/>
      <c r="I166" s="202"/>
      <c r="K166" s="137">
        <v>104.625</v>
      </c>
      <c r="N166" s="136"/>
      <c r="R166" s="138"/>
      <c r="T166" s="139"/>
      <c r="AA166" s="140"/>
      <c r="AT166" s="136" t="s">
        <v>160</v>
      </c>
      <c r="AU166" s="136" t="s">
        <v>105</v>
      </c>
      <c r="AV166" s="136" t="s">
        <v>158</v>
      </c>
      <c r="AW166" s="136" t="s">
        <v>114</v>
      </c>
      <c r="AX166" s="136" t="s">
        <v>78</v>
      </c>
      <c r="AY166" s="136" t="s">
        <v>153</v>
      </c>
    </row>
    <row r="167" spans="2:64" s="6" customFormat="1" ht="27" customHeight="1">
      <c r="B167" s="22"/>
      <c r="C167" s="122" t="s">
        <v>215</v>
      </c>
      <c r="D167" s="122" t="s">
        <v>154</v>
      </c>
      <c r="E167" s="123" t="s">
        <v>216</v>
      </c>
      <c r="F167" s="195" t="s">
        <v>217</v>
      </c>
      <c r="G167" s="196"/>
      <c r="H167" s="196"/>
      <c r="I167" s="196"/>
      <c r="J167" s="124" t="s">
        <v>164</v>
      </c>
      <c r="K167" s="125">
        <v>96.759</v>
      </c>
      <c r="L167" s="197">
        <v>0</v>
      </c>
      <c r="M167" s="196"/>
      <c r="N167" s="198">
        <f>ROUND($L$167*$K$167,2)</f>
        <v>0</v>
      </c>
      <c r="O167" s="196"/>
      <c r="P167" s="196"/>
      <c r="Q167" s="196"/>
      <c r="R167" s="23"/>
      <c r="T167" s="126"/>
      <c r="U167" s="29" t="s">
        <v>43</v>
      </c>
      <c r="V167" s="127">
        <v>0.516</v>
      </c>
      <c r="W167" s="127">
        <f>$V$167*$K$167</f>
        <v>49.927644</v>
      </c>
      <c r="X167" s="127">
        <v>0</v>
      </c>
      <c r="Y167" s="127">
        <f>$X$167*$K$167</f>
        <v>0</v>
      </c>
      <c r="Z167" s="127">
        <v>0.05</v>
      </c>
      <c r="AA167" s="128">
        <f>$Z$167*$K$167</f>
        <v>4.83795</v>
      </c>
      <c r="AR167" s="6" t="s">
        <v>158</v>
      </c>
      <c r="AT167" s="6" t="s">
        <v>154</v>
      </c>
      <c r="AU167" s="6" t="s">
        <v>105</v>
      </c>
      <c r="AY167" s="6" t="s">
        <v>153</v>
      </c>
      <c r="BE167" s="81">
        <f>IF($U$167="základní",$N$167,0)</f>
        <v>0</v>
      </c>
      <c r="BF167" s="81">
        <f>IF($U$167="snížená",$N$167,0)</f>
        <v>0</v>
      </c>
      <c r="BG167" s="81">
        <f>IF($U$167="zákl. přenesená",$N$167,0)</f>
        <v>0</v>
      </c>
      <c r="BH167" s="81">
        <f>IF($U$167="sníž. přenesená",$N$167,0)</f>
        <v>0</v>
      </c>
      <c r="BI167" s="81">
        <f>IF($U$167="nulová",$N$167,0)</f>
        <v>0</v>
      </c>
      <c r="BJ167" s="6" t="s">
        <v>21</v>
      </c>
      <c r="BK167" s="81">
        <f>ROUND($L$167*$K$167,2)</f>
        <v>0</v>
      </c>
      <c r="BL167" s="6" t="s">
        <v>158</v>
      </c>
    </row>
    <row r="168" spans="2:51" s="6" customFormat="1" ht="15.75" customHeight="1">
      <c r="B168" s="129"/>
      <c r="E168" s="130"/>
      <c r="F168" s="199" t="s">
        <v>218</v>
      </c>
      <c r="G168" s="200"/>
      <c r="H168" s="200"/>
      <c r="I168" s="200"/>
      <c r="K168" s="131">
        <v>96.759</v>
      </c>
      <c r="N168" s="130"/>
      <c r="R168" s="132"/>
      <c r="T168" s="133"/>
      <c r="AA168" s="134"/>
      <c r="AT168" s="130" t="s">
        <v>160</v>
      </c>
      <c r="AU168" s="130" t="s">
        <v>105</v>
      </c>
      <c r="AV168" s="130" t="s">
        <v>105</v>
      </c>
      <c r="AW168" s="130" t="s">
        <v>114</v>
      </c>
      <c r="AX168" s="130" t="s">
        <v>21</v>
      </c>
      <c r="AY168" s="130" t="s">
        <v>153</v>
      </c>
    </row>
    <row r="169" spans="2:64" s="6" customFormat="1" ht="15.75" customHeight="1">
      <c r="B169" s="22"/>
      <c r="C169" s="122" t="s">
        <v>219</v>
      </c>
      <c r="D169" s="122" t="s">
        <v>154</v>
      </c>
      <c r="E169" s="123" t="s">
        <v>220</v>
      </c>
      <c r="F169" s="195" t="s">
        <v>221</v>
      </c>
      <c r="G169" s="196"/>
      <c r="H169" s="196"/>
      <c r="I169" s="196"/>
      <c r="J169" s="124" t="s">
        <v>164</v>
      </c>
      <c r="K169" s="125">
        <v>20.974</v>
      </c>
      <c r="L169" s="197">
        <v>0</v>
      </c>
      <c r="M169" s="196"/>
      <c r="N169" s="198">
        <f>ROUND($L$169*$K$169,2)</f>
        <v>0</v>
      </c>
      <c r="O169" s="196"/>
      <c r="P169" s="196"/>
      <c r="Q169" s="196"/>
      <c r="R169" s="23"/>
      <c r="T169" s="126"/>
      <c r="U169" s="29" t="s">
        <v>43</v>
      </c>
      <c r="V169" s="127">
        <v>0.481</v>
      </c>
      <c r="W169" s="127">
        <f>$V$169*$K$169</f>
        <v>10.088493999999999</v>
      </c>
      <c r="X169" s="127">
        <v>0</v>
      </c>
      <c r="Y169" s="127">
        <f>$X$169*$K$169</f>
        <v>0</v>
      </c>
      <c r="Z169" s="127">
        <v>0.031</v>
      </c>
      <c r="AA169" s="128">
        <f>$Z$169*$K$169</f>
        <v>0.650194</v>
      </c>
      <c r="AR169" s="6" t="s">
        <v>158</v>
      </c>
      <c r="AT169" s="6" t="s">
        <v>154</v>
      </c>
      <c r="AU169" s="6" t="s">
        <v>105</v>
      </c>
      <c r="AY169" s="6" t="s">
        <v>153</v>
      </c>
      <c r="BE169" s="81">
        <f>IF($U$169="základní",$N$169,0)</f>
        <v>0</v>
      </c>
      <c r="BF169" s="81">
        <f>IF($U$169="snížená",$N$169,0)</f>
        <v>0</v>
      </c>
      <c r="BG169" s="81">
        <f>IF($U$169="zákl. přenesená",$N$169,0)</f>
        <v>0</v>
      </c>
      <c r="BH169" s="81">
        <f>IF($U$169="sníž. přenesená",$N$169,0)</f>
        <v>0</v>
      </c>
      <c r="BI169" s="81">
        <f>IF($U$169="nulová",$N$169,0)</f>
        <v>0</v>
      </c>
      <c r="BJ169" s="6" t="s">
        <v>21</v>
      </c>
      <c r="BK169" s="81">
        <f>ROUND($L$169*$K$169,2)</f>
        <v>0</v>
      </c>
      <c r="BL169" s="6" t="s">
        <v>158</v>
      </c>
    </row>
    <row r="170" spans="2:51" s="6" customFormat="1" ht="15.75" customHeight="1">
      <c r="B170" s="129"/>
      <c r="E170" s="130"/>
      <c r="F170" s="199" t="s">
        <v>222</v>
      </c>
      <c r="G170" s="200"/>
      <c r="H170" s="200"/>
      <c r="I170" s="200"/>
      <c r="K170" s="131">
        <v>20.974</v>
      </c>
      <c r="N170" s="130"/>
      <c r="R170" s="132"/>
      <c r="T170" s="133"/>
      <c r="AA170" s="134"/>
      <c r="AT170" s="130" t="s">
        <v>160</v>
      </c>
      <c r="AU170" s="130" t="s">
        <v>105</v>
      </c>
      <c r="AV170" s="130" t="s">
        <v>105</v>
      </c>
      <c r="AW170" s="130" t="s">
        <v>114</v>
      </c>
      <c r="AX170" s="130" t="s">
        <v>21</v>
      </c>
      <c r="AY170" s="130" t="s">
        <v>153</v>
      </c>
    </row>
    <row r="171" spans="2:63" s="112" customFormat="1" ht="23.25" customHeight="1">
      <c r="B171" s="113"/>
      <c r="D171" s="121" t="s">
        <v>119</v>
      </c>
      <c r="N171" s="210">
        <f>$BK$171</f>
        <v>0</v>
      </c>
      <c r="O171" s="209"/>
      <c r="P171" s="209"/>
      <c r="Q171" s="209"/>
      <c r="R171" s="116"/>
      <c r="T171" s="117"/>
      <c r="W171" s="118">
        <f>SUM($W$172:$W$177)</f>
        <v>7.814382000000001</v>
      </c>
      <c r="Y171" s="118">
        <f>SUM($Y$172:$Y$177)</f>
        <v>0</v>
      </c>
      <c r="AA171" s="119">
        <f>SUM($AA$172:$AA$177)</f>
        <v>0</v>
      </c>
      <c r="AR171" s="115" t="s">
        <v>21</v>
      </c>
      <c r="AT171" s="115" t="s">
        <v>77</v>
      </c>
      <c r="AU171" s="115" t="s">
        <v>105</v>
      </c>
      <c r="AY171" s="115" t="s">
        <v>153</v>
      </c>
      <c r="BK171" s="120">
        <f>SUM($BK$172:$BK$177)</f>
        <v>0</v>
      </c>
    </row>
    <row r="172" spans="2:64" s="6" customFormat="1" ht="15.75" customHeight="1">
      <c r="B172" s="22"/>
      <c r="C172" s="122" t="s">
        <v>223</v>
      </c>
      <c r="D172" s="122" t="s">
        <v>154</v>
      </c>
      <c r="E172" s="123" t="s">
        <v>224</v>
      </c>
      <c r="F172" s="195" t="s">
        <v>225</v>
      </c>
      <c r="G172" s="196"/>
      <c r="H172" s="196"/>
      <c r="I172" s="196"/>
      <c r="J172" s="124" t="s">
        <v>226</v>
      </c>
      <c r="K172" s="125">
        <v>13.108</v>
      </c>
      <c r="L172" s="197">
        <v>0</v>
      </c>
      <c r="M172" s="196"/>
      <c r="N172" s="198">
        <f>ROUND($L$172*$K$172,2)</f>
        <v>0</v>
      </c>
      <c r="O172" s="196"/>
      <c r="P172" s="196"/>
      <c r="Q172" s="196"/>
      <c r="R172" s="23"/>
      <c r="T172" s="126"/>
      <c r="U172" s="29" t="s">
        <v>43</v>
      </c>
      <c r="V172" s="127">
        <v>0.136</v>
      </c>
      <c r="W172" s="127">
        <f>$V$172*$K$172</f>
        <v>1.7826880000000003</v>
      </c>
      <c r="X172" s="127">
        <v>0</v>
      </c>
      <c r="Y172" s="127">
        <f>$X$172*$K$172</f>
        <v>0</v>
      </c>
      <c r="Z172" s="127">
        <v>0</v>
      </c>
      <c r="AA172" s="128">
        <f>$Z$172*$K$172</f>
        <v>0</v>
      </c>
      <c r="AR172" s="6" t="s">
        <v>158</v>
      </c>
      <c r="AT172" s="6" t="s">
        <v>154</v>
      </c>
      <c r="AU172" s="6" t="s">
        <v>167</v>
      </c>
      <c r="AY172" s="6" t="s">
        <v>153</v>
      </c>
      <c r="BE172" s="81">
        <f>IF($U$172="základní",$N$172,0)</f>
        <v>0</v>
      </c>
      <c r="BF172" s="81">
        <f>IF($U$172="snížená",$N$172,0)</f>
        <v>0</v>
      </c>
      <c r="BG172" s="81">
        <f>IF($U$172="zákl. přenesená",$N$172,0)</f>
        <v>0</v>
      </c>
      <c r="BH172" s="81">
        <f>IF($U$172="sníž. přenesená",$N$172,0)</f>
        <v>0</v>
      </c>
      <c r="BI172" s="81">
        <f>IF($U$172="nulová",$N$172,0)</f>
        <v>0</v>
      </c>
      <c r="BJ172" s="6" t="s">
        <v>21</v>
      </c>
      <c r="BK172" s="81">
        <f>ROUND($L$172*$K$172,2)</f>
        <v>0</v>
      </c>
      <c r="BL172" s="6" t="s">
        <v>158</v>
      </c>
    </row>
    <row r="173" spans="2:64" s="6" customFormat="1" ht="27" customHeight="1">
      <c r="B173" s="22"/>
      <c r="C173" s="122" t="s">
        <v>227</v>
      </c>
      <c r="D173" s="122" t="s">
        <v>154</v>
      </c>
      <c r="E173" s="123" t="s">
        <v>228</v>
      </c>
      <c r="F173" s="195" t="s">
        <v>229</v>
      </c>
      <c r="G173" s="196"/>
      <c r="H173" s="196"/>
      <c r="I173" s="196"/>
      <c r="J173" s="124" t="s">
        <v>226</v>
      </c>
      <c r="K173" s="125">
        <v>13.108</v>
      </c>
      <c r="L173" s="197">
        <v>0</v>
      </c>
      <c r="M173" s="196"/>
      <c r="N173" s="198">
        <f>ROUND($L$173*$K$173,2)</f>
        <v>0</v>
      </c>
      <c r="O173" s="196"/>
      <c r="P173" s="196"/>
      <c r="Q173" s="196"/>
      <c r="R173" s="23"/>
      <c r="T173" s="126"/>
      <c r="U173" s="29" t="s">
        <v>43</v>
      </c>
      <c r="V173" s="127">
        <v>0.125</v>
      </c>
      <c r="W173" s="127">
        <f>$V$173*$K$173</f>
        <v>1.6385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6" t="s">
        <v>158</v>
      </c>
      <c r="AT173" s="6" t="s">
        <v>154</v>
      </c>
      <c r="AU173" s="6" t="s">
        <v>167</v>
      </c>
      <c r="AY173" s="6" t="s">
        <v>153</v>
      </c>
      <c r="BE173" s="81">
        <f>IF($U$173="základní",$N$173,0)</f>
        <v>0</v>
      </c>
      <c r="BF173" s="81">
        <f>IF($U$173="snížená",$N$173,0)</f>
        <v>0</v>
      </c>
      <c r="BG173" s="81">
        <f>IF($U$173="zákl. přenesená",$N$173,0)</f>
        <v>0</v>
      </c>
      <c r="BH173" s="81">
        <f>IF($U$173="sníž. přenesená",$N$173,0)</f>
        <v>0</v>
      </c>
      <c r="BI173" s="81">
        <f>IF($U$173="nulová",$N$173,0)</f>
        <v>0</v>
      </c>
      <c r="BJ173" s="6" t="s">
        <v>21</v>
      </c>
      <c r="BK173" s="81">
        <f>ROUND($L$173*$K$173,2)</f>
        <v>0</v>
      </c>
      <c r="BL173" s="6" t="s">
        <v>158</v>
      </c>
    </row>
    <row r="174" spans="2:64" s="6" customFormat="1" ht="27" customHeight="1">
      <c r="B174" s="22"/>
      <c r="C174" s="122" t="s">
        <v>7</v>
      </c>
      <c r="D174" s="122" t="s">
        <v>154</v>
      </c>
      <c r="E174" s="123" t="s">
        <v>230</v>
      </c>
      <c r="F174" s="195" t="s">
        <v>231</v>
      </c>
      <c r="G174" s="196"/>
      <c r="H174" s="196"/>
      <c r="I174" s="196"/>
      <c r="J174" s="124" t="s">
        <v>226</v>
      </c>
      <c r="K174" s="125">
        <v>337.824</v>
      </c>
      <c r="L174" s="197">
        <v>0</v>
      </c>
      <c r="M174" s="196"/>
      <c r="N174" s="198">
        <f>ROUND($L$174*$K$174,2)</f>
        <v>0</v>
      </c>
      <c r="O174" s="196"/>
      <c r="P174" s="196"/>
      <c r="Q174" s="196"/>
      <c r="R174" s="23"/>
      <c r="T174" s="126"/>
      <c r="U174" s="29" t="s">
        <v>43</v>
      </c>
      <c r="V174" s="127">
        <v>0.006</v>
      </c>
      <c r="W174" s="127">
        <f>$V$174*$K$174</f>
        <v>2.0269440000000003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6" t="s">
        <v>158</v>
      </c>
      <c r="AT174" s="6" t="s">
        <v>154</v>
      </c>
      <c r="AU174" s="6" t="s">
        <v>167</v>
      </c>
      <c r="AY174" s="6" t="s">
        <v>153</v>
      </c>
      <c r="BE174" s="81">
        <f>IF($U$174="základní",$N$174,0)</f>
        <v>0</v>
      </c>
      <c r="BF174" s="81">
        <f>IF($U$174="snížená",$N$174,0)</f>
        <v>0</v>
      </c>
      <c r="BG174" s="81">
        <f>IF($U$174="zákl. přenesená",$N$174,0)</f>
        <v>0</v>
      </c>
      <c r="BH174" s="81">
        <f>IF($U$174="sníž. přenesená",$N$174,0)</f>
        <v>0</v>
      </c>
      <c r="BI174" s="81">
        <f>IF($U$174="nulová",$N$174,0)</f>
        <v>0</v>
      </c>
      <c r="BJ174" s="6" t="s">
        <v>21</v>
      </c>
      <c r="BK174" s="81">
        <f>ROUND($L$174*$K$174,2)</f>
        <v>0</v>
      </c>
      <c r="BL174" s="6" t="s">
        <v>158</v>
      </c>
    </row>
    <row r="175" spans="2:51" s="6" customFormat="1" ht="15.75" customHeight="1">
      <c r="B175" s="129"/>
      <c r="E175" s="130"/>
      <c r="F175" s="199" t="s">
        <v>232</v>
      </c>
      <c r="G175" s="200"/>
      <c r="H175" s="200"/>
      <c r="I175" s="200"/>
      <c r="K175" s="131">
        <v>337.824</v>
      </c>
      <c r="N175" s="130"/>
      <c r="R175" s="132"/>
      <c r="T175" s="133"/>
      <c r="AA175" s="134"/>
      <c r="AT175" s="130" t="s">
        <v>160</v>
      </c>
      <c r="AU175" s="130" t="s">
        <v>167</v>
      </c>
      <c r="AV175" s="130" t="s">
        <v>105</v>
      </c>
      <c r="AW175" s="130" t="s">
        <v>114</v>
      </c>
      <c r="AX175" s="130" t="s">
        <v>21</v>
      </c>
      <c r="AY175" s="130" t="s">
        <v>153</v>
      </c>
    </row>
    <row r="176" spans="2:64" s="6" customFormat="1" ht="27" customHeight="1">
      <c r="B176" s="22"/>
      <c r="C176" s="122" t="s">
        <v>233</v>
      </c>
      <c r="D176" s="122" t="s">
        <v>154</v>
      </c>
      <c r="E176" s="123" t="s">
        <v>234</v>
      </c>
      <c r="F176" s="195" t="s">
        <v>235</v>
      </c>
      <c r="G176" s="196"/>
      <c r="H176" s="196"/>
      <c r="I176" s="196"/>
      <c r="J176" s="124" t="s">
        <v>226</v>
      </c>
      <c r="K176" s="125">
        <v>13.108</v>
      </c>
      <c r="L176" s="197">
        <v>0</v>
      </c>
      <c r="M176" s="196"/>
      <c r="N176" s="198">
        <f>ROUND($L$176*$K$176,2)</f>
        <v>0</v>
      </c>
      <c r="O176" s="196"/>
      <c r="P176" s="196"/>
      <c r="Q176" s="196"/>
      <c r="R176" s="23"/>
      <c r="T176" s="126"/>
      <c r="U176" s="29" t="s">
        <v>43</v>
      </c>
      <c r="V176" s="127">
        <v>0</v>
      </c>
      <c r="W176" s="127">
        <f>$V$176*$K$176</f>
        <v>0</v>
      </c>
      <c r="X176" s="127">
        <v>0</v>
      </c>
      <c r="Y176" s="127">
        <f>$X$176*$K$176</f>
        <v>0</v>
      </c>
      <c r="Z176" s="127">
        <v>0</v>
      </c>
      <c r="AA176" s="128">
        <f>$Z$176*$K$176</f>
        <v>0</v>
      </c>
      <c r="AR176" s="6" t="s">
        <v>158</v>
      </c>
      <c r="AT176" s="6" t="s">
        <v>154</v>
      </c>
      <c r="AU176" s="6" t="s">
        <v>167</v>
      </c>
      <c r="AY176" s="6" t="s">
        <v>153</v>
      </c>
      <c r="BE176" s="81">
        <f>IF($U$176="základní",$N$176,0)</f>
        <v>0</v>
      </c>
      <c r="BF176" s="81">
        <f>IF($U$176="snížená",$N$176,0)</f>
        <v>0</v>
      </c>
      <c r="BG176" s="81">
        <f>IF($U$176="zákl. přenesená",$N$176,0)</f>
        <v>0</v>
      </c>
      <c r="BH176" s="81">
        <f>IF($U$176="sníž. přenesená",$N$176,0)</f>
        <v>0</v>
      </c>
      <c r="BI176" s="81">
        <f>IF($U$176="nulová",$N$176,0)</f>
        <v>0</v>
      </c>
      <c r="BJ176" s="6" t="s">
        <v>21</v>
      </c>
      <c r="BK176" s="81">
        <f>ROUND($L$176*$K$176,2)</f>
        <v>0</v>
      </c>
      <c r="BL176" s="6" t="s">
        <v>158</v>
      </c>
    </row>
    <row r="177" spans="2:64" s="6" customFormat="1" ht="15.75" customHeight="1">
      <c r="B177" s="22"/>
      <c r="C177" s="122" t="s">
        <v>236</v>
      </c>
      <c r="D177" s="122" t="s">
        <v>154</v>
      </c>
      <c r="E177" s="123" t="s">
        <v>237</v>
      </c>
      <c r="F177" s="195" t="s">
        <v>238</v>
      </c>
      <c r="G177" s="196"/>
      <c r="H177" s="196"/>
      <c r="I177" s="196"/>
      <c r="J177" s="124" t="s">
        <v>226</v>
      </c>
      <c r="K177" s="125">
        <v>6.31</v>
      </c>
      <c r="L177" s="197">
        <v>0</v>
      </c>
      <c r="M177" s="196"/>
      <c r="N177" s="198">
        <f>ROUND($L$177*$K$177,2)</f>
        <v>0</v>
      </c>
      <c r="O177" s="196"/>
      <c r="P177" s="196"/>
      <c r="Q177" s="196"/>
      <c r="R177" s="23"/>
      <c r="T177" s="126"/>
      <c r="U177" s="29" t="s">
        <v>43</v>
      </c>
      <c r="V177" s="127">
        <v>0.375</v>
      </c>
      <c r="W177" s="127">
        <f>$V$177*$K$177</f>
        <v>2.36625</v>
      </c>
      <c r="X177" s="127">
        <v>0</v>
      </c>
      <c r="Y177" s="127">
        <f>$X$177*$K$177</f>
        <v>0</v>
      </c>
      <c r="Z177" s="127">
        <v>0</v>
      </c>
      <c r="AA177" s="128">
        <f>$Z$177*$K$177</f>
        <v>0</v>
      </c>
      <c r="AR177" s="6" t="s">
        <v>158</v>
      </c>
      <c r="AT177" s="6" t="s">
        <v>154</v>
      </c>
      <c r="AU177" s="6" t="s">
        <v>167</v>
      </c>
      <c r="AY177" s="6" t="s">
        <v>153</v>
      </c>
      <c r="BE177" s="81">
        <f>IF($U$177="základní",$N$177,0)</f>
        <v>0</v>
      </c>
      <c r="BF177" s="81">
        <f>IF($U$177="snížená",$N$177,0)</f>
        <v>0</v>
      </c>
      <c r="BG177" s="81">
        <f>IF($U$177="zákl. přenesená",$N$177,0)</f>
        <v>0</v>
      </c>
      <c r="BH177" s="81">
        <f>IF($U$177="sníž. přenesená",$N$177,0)</f>
        <v>0</v>
      </c>
      <c r="BI177" s="81">
        <f>IF($U$177="nulová",$N$177,0)</f>
        <v>0</v>
      </c>
      <c r="BJ177" s="6" t="s">
        <v>21</v>
      </c>
      <c r="BK177" s="81">
        <f>ROUND($L$177*$K$177,2)</f>
        <v>0</v>
      </c>
      <c r="BL177" s="6" t="s">
        <v>158</v>
      </c>
    </row>
    <row r="178" spans="2:63" s="112" customFormat="1" ht="37.5" customHeight="1">
      <c r="B178" s="113"/>
      <c r="D178" s="114" t="s">
        <v>120</v>
      </c>
      <c r="N178" s="208">
        <f>$BK$178</f>
        <v>0</v>
      </c>
      <c r="O178" s="209"/>
      <c r="P178" s="209"/>
      <c r="Q178" s="209"/>
      <c r="R178" s="116"/>
      <c r="T178" s="117"/>
      <c r="W178" s="118">
        <f>$W$179+$W$181+$W$189+$W$201+$W$208+$W$216+$W$223+$W$226</f>
        <v>653.924995</v>
      </c>
      <c r="Y178" s="118">
        <f>$Y$179+$Y$181+$Y$189+$Y$201+$Y$208+$Y$216+$Y$223+$Y$226</f>
        <v>2.73105857</v>
      </c>
      <c r="AA178" s="119">
        <f>$AA$179+$AA$181+$AA$189+$AA$201+$AA$208+$AA$216+$AA$223+$AA$226</f>
        <v>2.0742699999999994</v>
      </c>
      <c r="AR178" s="115" t="s">
        <v>105</v>
      </c>
      <c r="AT178" s="115" t="s">
        <v>77</v>
      </c>
      <c r="AU178" s="115" t="s">
        <v>78</v>
      </c>
      <c r="AY178" s="115" t="s">
        <v>153</v>
      </c>
      <c r="BK178" s="120">
        <f>$BK$179+$BK$181+$BK$189+$BK$201+$BK$208+$BK$216+$BK$223+$BK$226</f>
        <v>0</v>
      </c>
    </row>
    <row r="179" spans="2:63" s="112" customFormat="1" ht="21" customHeight="1">
      <c r="B179" s="113"/>
      <c r="D179" s="121" t="s">
        <v>121</v>
      </c>
      <c r="N179" s="210">
        <f>$BK$179</f>
        <v>0</v>
      </c>
      <c r="O179" s="209"/>
      <c r="P179" s="209"/>
      <c r="Q179" s="209"/>
      <c r="R179" s="116"/>
      <c r="T179" s="117"/>
      <c r="W179" s="118">
        <f>$W$180</f>
        <v>8.439</v>
      </c>
      <c r="Y179" s="118">
        <f>$Y$180</f>
        <v>0.25162</v>
      </c>
      <c r="AA179" s="119">
        <f>$AA$180</f>
        <v>0</v>
      </c>
      <c r="AR179" s="115" t="s">
        <v>105</v>
      </c>
      <c r="AT179" s="115" t="s">
        <v>77</v>
      </c>
      <c r="AU179" s="115" t="s">
        <v>21</v>
      </c>
      <c r="AY179" s="115" t="s">
        <v>153</v>
      </c>
      <c r="BK179" s="120">
        <f>$BK$180</f>
        <v>0</v>
      </c>
    </row>
    <row r="180" spans="2:64" s="6" customFormat="1" ht="15.75" customHeight="1">
      <c r="B180" s="22"/>
      <c r="C180" s="122" t="s">
        <v>239</v>
      </c>
      <c r="D180" s="122" t="s">
        <v>154</v>
      </c>
      <c r="E180" s="123" t="s">
        <v>240</v>
      </c>
      <c r="F180" s="195" t="s">
        <v>241</v>
      </c>
      <c r="G180" s="196"/>
      <c r="H180" s="196"/>
      <c r="I180" s="196"/>
      <c r="J180" s="124" t="s">
        <v>210</v>
      </c>
      <c r="K180" s="125">
        <v>1</v>
      </c>
      <c r="L180" s="197">
        <v>0</v>
      </c>
      <c r="M180" s="196"/>
      <c r="N180" s="198">
        <f>ROUND($L$180*$K$180,2)</f>
        <v>0</v>
      </c>
      <c r="O180" s="196"/>
      <c r="P180" s="196"/>
      <c r="Q180" s="196"/>
      <c r="R180" s="23"/>
      <c r="T180" s="126"/>
      <c r="U180" s="29" t="s">
        <v>43</v>
      </c>
      <c r="V180" s="127">
        <v>8.439</v>
      </c>
      <c r="W180" s="127">
        <f>$V$180*$K$180</f>
        <v>8.439</v>
      </c>
      <c r="X180" s="127">
        <v>0.25162</v>
      </c>
      <c r="Y180" s="127">
        <f>$X$180*$K$180</f>
        <v>0.25162</v>
      </c>
      <c r="Z180" s="127">
        <v>0</v>
      </c>
      <c r="AA180" s="128">
        <f>$Z$180*$K$180</f>
        <v>0</v>
      </c>
      <c r="AR180" s="6" t="s">
        <v>211</v>
      </c>
      <c r="AT180" s="6" t="s">
        <v>154</v>
      </c>
      <c r="AU180" s="6" t="s">
        <v>105</v>
      </c>
      <c r="AY180" s="6" t="s">
        <v>153</v>
      </c>
      <c r="BE180" s="81">
        <f>IF($U$180="základní",$N$180,0)</f>
        <v>0</v>
      </c>
      <c r="BF180" s="81">
        <f>IF($U$180="snížená",$N$180,0)</f>
        <v>0</v>
      </c>
      <c r="BG180" s="81">
        <f>IF($U$180="zákl. přenesená",$N$180,0)</f>
        <v>0</v>
      </c>
      <c r="BH180" s="81">
        <f>IF($U$180="sníž. přenesená",$N$180,0)</f>
        <v>0</v>
      </c>
      <c r="BI180" s="81">
        <f>IF($U$180="nulová",$N$180,0)</f>
        <v>0</v>
      </c>
      <c r="BJ180" s="6" t="s">
        <v>21</v>
      </c>
      <c r="BK180" s="81">
        <f>ROUND($L$180*$K$180,2)</f>
        <v>0</v>
      </c>
      <c r="BL180" s="6" t="s">
        <v>211</v>
      </c>
    </row>
    <row r="181" spans="2:63" s="112" customFormat="1" ht="30.75" customHeight="1">
      <c r="B181" s="113"/>
      <c r="D181" s="121" t="s">
        <v>122</v>
      </c>
      <c r="N181" s="210">
        <f>$BK$181</f>
        <v>0</v>
      </c>
      <c r="O181" s="209"/>
      <c r="P181" s="209"/>
      <c r="Q181" s="209"/>
      <c r="R181" s="116"/>
      <c r="T181" s="117"/>
      <c r="W181" s="118">
        <f>SUM($W$182:$W$188)</f>
        <v>22.76285</v>
      </c>
      <c r="Y181" s="118">
        <f>SUM($Y$182:$Y$188)</f>
        <v>0.12662048</v>
      </c>
      <c r="AA181" s="119">
        <f>SUM($AA$182:$AA$188)</f>
        <v>0.08748</v>
      </c>
      <c r="AR181" s="115" t="s">
        <v>105</v>
      </c>
      <c r="AT181" s="115" t="s">
        <v>77</v>
      </c>
      <c r="AU181" s="115" t="s">
        <v>21</v>
      </c>
      <c r="AY181" s="115" t="s">
        <v>153</v>
      </c>
      <c r="BK181" s="120">
        <f>SUM($BK$182:$BK$188)</f>
        <v>0</v>
      </c>
    </row>
    <row r="182" spans="2:64" s="6" customFormat="1" ht="15.75" customHeight="1">
      <c r="B182" s="22"/>
      <c r="C182" s="122" t="s">
        <v>242</v>
      </c>
      <c r="D182" s="122" t="s">
        <v>154</v>
      </c>
      <c r="E182" s="123" t="s">
        <v>243</v>
      </c>
      <c r="F182" s="195" t="s">
        <v>244</v>
      </c>
      <c r="G182" s="196"/>
      <c r="H182" s="196"/>
      <c r="I182" s="196"/>
      <c r="J182" s="124" t="s">
        <v>183</v>
      </c>
      <c r="K182" s="125">
        <v>64.8</v>
      </c>
      <c r="L182" s="197">
        <v>0</v>
      </c>
      <c r="M182" s="196"/>
      <c r="N182" s="198">
        <f>ROUND($L$182*$K$182,2)</f>
        <v>0</v>
      </c>
      <c r="O182" s="196"/>
      <c r="P182" s="196"/>
      <c r="Q182" s="196"/>
      <c r="R182" s="23"/>
      <c r="T182" s="126"/>
      <c r="U182" s="29" t="s">
        <v>43</v>
      </c>
      <c r="V182" s="127">
        <v>0.08</v>
      </c>
      <c r="W182" s="127">
        <f>$V$182*$K$182</f>
        <v>5.184</v>
      </c>
      <c r="X182" s="127">
        <v>0</v>
      </c>
      <c r="Y182" s="127">
        <f>$X$182*$K$182</f>
        <v>0</v>
      </c>
      <c r="Z182" s="127">
        <v>0.00135</v>
      </c>
      <c r="AA182" s="128">
        <f>$Z$182*$K$182</f>
        <v>0.08748</v>
      </c>
      <c r="AR182" s="6" t="s">
        <v>211</v>
      </c>
      <c r="AT182" s="6" t="s">
        <v>154</v>
      </c>
      <c r="AU182" s="6" t="s">
        <v>105</v>
      </c>
      <c r="AY182" s="6" t="s">
        <v>153</v>
      </c>
      <c r="BE182" s="81">
        <f>IF($U$182="základní",$N$182,0)</f>
        <v>0</v>
      </c>
      <c r="BF182" s="81">
        <f>IF($U$182="snížená",$N$182,0)</f>
        <v>0</v>
      </c>
      <c r="BG182" s="81">
        <f>IF($U$182="zákl. přenesená",$N$182,0)</f>
        <v>0</v>
      </c>
      <c r="BH182" s="81">
        <f>IF($U$182="sníž. přenesená",$N$182,0)</f>
        <v>0</v>
      </c>
      <c r="BI182" s="81">
        <f>IF($U$182="nulová",$N$182,0)</f>
        <v>0</v>
      </c>
      <c r="BJ182" s="6" t="s">
        <v>21</v>
      </c>
      <c r="BK182" s="81">
        <f>ROUND($L$182*$K$182,2)</f>
        <v>0</v>
      </c>
      <c r="BL182" s="6" t="s">
        <v>211</v>
      </c>
    </row>
    <row r="183" spans="2:51" s="6" customFormat="1" ht="15.75" customHeight="1">
      <c r="B183" s="129"/>
      <c r="E183" s="130"/>
      <c r="F183" s="199" t="s">
        <v>245</v>
      </c>
      <c r="G183" s="200"/>
      <c r="H183" s="200"/>
      <c r="I183" s="200"/>
      <c r="K183" s="131">
        <v>64.8</v>
      </c>
      <c r="N183" s="130"/>
      <c r="R183" s="132"/>
      <c r="T183" s="133"/>
      <c r="AA183" s="134"/>
      <c r="AT183" s="130" t="s">
        <v>160</v>
      </c>
      <c r="AU183" s="130" t="s">
        <v>105</v>
      </c>
      <c r="AV183" s="130" t="s">
        <v>105</v>
      </c>
      <c r="AW183" s="130" t="s">
        <v>114</v>
      </c>
      <c r="AX183" s="130" t="s">
        <v>21</v>
      </c>
      <c r="AY183" s="130" t="s">
        <v>153</v>
      </c>
    </row>
    <row r="184" spans="2:64" s="6" customFormat="1" ht="15.75" customHeight="1">
      <c r="B184" s="22"/>
      <c r="C184" s="122" t="s">
        <v>246</v>
      </c>
      <c r="D184" s="122" t="s">
        <v>154</v>
      </c>
      <c r="E184" s="123" t="s">
        <v>247</v>
      </c>
      <c r="F184" s="195" t="s">
        <v>248</v>
      </c>
      <c r="G184" s="196"/>
      <c r="H184" s="196"/>
      <c r="I184" s="196"/>
      <c r="J184" s="124" t="s">
        <v>183</v>
      </c>
      <c r="K184" s="125">
        <v>57.226</v>
      </c>
      <c r="L184" s="197">
        <v>0</v>
      </c>
      <c r="M184" s="196"/>
      <c r="N184" s="198">
        <f>ROUND($L$184*$K$184,2)</f>
        <v>0</v>
      </c>
      <c r="O184" s="196"/>
      <c r="P184" s="196"/>
      <c r="Q184" s="196"/>
      <c r="R184" s="23"/>
      <c r="T184" s="126"/>
      <c r="U184" s="29" t="s">
        <v>43</v>
      </c>
      <c r="V184" s="127">
        <v>0.275</v>
      </c>
      <c r="W184" s="127">
        <f>$V$184*$K$184</f>
        <v>15.737150000000002</v>
      </c>
      <c r="X184" s="127">
        <v>0.00206</v>
      </c>
      <c r="Y184" s="127">
        <f>$X$184*$K$184</f>
        <v>0.11788556000000001</v>
      </c>
      <c r="Z184" s="127">
        <v>0</v>
      </c>
      <c r="AA184" s="128">
        <f>$Z$184*$K$184</f>
        <v>0</v>
      </c>
      <c r="AR184" s="6" t="s">
        <v>211</v>
      </c>
      <c r="AT184" s="6" t="s">
        <v>154</v>
      </c>
      <c r="AU184" s="6" t="s">
        <v>105</v>
      </c>
      <c r="AY184" s="6" t="s">
        <v>153</v>
      </c>
      <c r="BE184" s="81">
        <f>IF($U$184="základní",$N$184,0)</f>
        <v>0</v>
      </c>
      <c r="BF184" s="81">
        <f>IF($U$184="snížená",$N$184,0)</f>
        <v>0</v>
      </c>
      <c r="BG184" s="81">
        <f>IF($U$184="zákl. přenesená",$N$184,0)</f>
        <v>0</v>
      </c>
      <c r="BH184" s="81">
        <f>IF($U$184="sníž. přenesená",$N$184,0)</f>
        <v>0</v>
      </c>
      <c r="BI184" s="81">
        <f>IF($U$184="nulová",$N$184,0)</f>
        <v>0</v>
      </c>
      <c r="BJ184" s="6" t="s">
        <v>21</v>
      </c>
      <c r="BK184" s="81">
        <f>ROUND($L$184*$K$184,2)</f>
        <v>0</v>
      </c>
      <c r="BL184" s="6" t="s">
        <v>211</v>
      </c>
    </row>
    <row r="185" spans="2:51" s="6" customFormat="1" ht="15.75" customHeight="1">
      <c r="B185" s="129"/>
      <c r="E185" s="130"/>
      <c r="F185" s="199" t="s">
        <v>249</v>
      </c>
      <c r="G185" s="200"/>
      <c r="H185" s="200"/>
      <c r="I185" s="200"/>
      <c r="K185" s="131">
        <v>57.226</v>
      </c>
      <c r="N185" s="130"/>
      <c r="R185" s="132"/>
      <c r="T185" s="133"/>
      <c r="AA185" s="134"/>
      <c r="AT185" s="130" t="s">
        <v>160</v>
      </c>
      <c r="AU185" s="130" t="s">
        <v>105</v>
      </c>
      <c r="AV185" s="130" t="s">
        <v>105</v>
      </c>
      <c r="AW185" s="130" t="s">
        <v>114</v>
      </c>
      <c r="AX185" s="130" t="s">
        <v>21</v>
      </c>
      <c r="AY185" s="130" t="s">
        <v>153</v>
      </c>
    </row>
    <row r="186" spans="2:64" s="6" customFormat="1" ht="15.75" customHeight="1">
      <c r="B186" s="22"/>
      <c r="C186" s="122" t="s">
        <v>250</v>
      </c>
      <c r="D186" s="122" t="s">
        <v>154</v>
      </c>
      <c r="E186" s="123" t="s">
        <v>251</v>
      </c>
      <c r="F186" s="195" t="s">
        <v>252</v>
      </c>
      <c r="G186" s="196"/>
      <c r="H186" s="196"/>
      <c r="I186" s="196"/>
      <c r="J186" s="124" t="s">
        <v>183</v>
      </c>
      <c r="K186" s="125">
        <v>10.524</v>
      </c>
      <c r="L186" s="197">
        <v>0</v>
      </c>
      <c r="M186" s="196"/>
      <c r="N186" s="198">
        <f>ROUND($L$186*$K$186,2)</f>
        <v>0</v>
      </c>
      <c r="O186" s="196"/>
      <c r="P186" s="196"/>
      <c r="Q186" s="196"/>
      <c r="R186" s="23"/>
      <c r="T186" s="126"/>
      <c r="U186" s="29" t="s">
        <v>43</v>
      </c>
      <c r="V186" s="127">
        <v>0.175</v>
      </c>
      <c r="W186" s="127">
        <f>$V$186*$K$186</f>
        <v>1.8416999999999997</v>
      </c>
      <c r="X186" s="127">
        <v>0.00083</v>
      </c>
      <c r="Y186" s="127">
        <f>$X$186*$K$186</f>
        <v>0.00873492</v>
      </c>
      <c r="Z186" s="127">
        <v>0</v>
      </c>
      <c r="AA186" s="128">
        <f>$Z$186*$K$186</f>
        <v>0</v>
      </c>
      <c r="AR186" s="6" t="s">
        <v>211</v>
      </c>
      <c r="AT186" s="6" t="s">
        <v>154</v>
      </c>
      <c r="AU186" s="6" t="s">
        <v>105</v>
      </c>
      <c r="AY186" s="6" t="s">
        <v>153</v>
      </c>
      <c r="BE186" s="81">
        <f>IF($U$186="základní",$N$186,0)</f>
        <v>0</v>
      </c>
      <c r="BF186" s="81">
        <f>IF($U$186="snížená",$N$186,0)</f>
        <v>0</v>
      </c>
      <c r="BG186" s="81">
        <f>IF($U$186="zákl. přenesená",$N$186,0)</f>
        <v>0</v>
      </c>
      <c r="BH186" s="81">
        <f>IF($U$186="sníž. přenesená",$N$186,0)</f>
        <v>0</v>
      </c>
      <c r="BI186" s="81">
        <f>IF($U$186="nulová",$N$186,0)</f>
        <v>0</v>
      </c>
      <c r="BJ186" s="6" t="s">
        <v>21</v>
      </c>
      <c r="BK186" s="81">
        <f>ROUND($L$186*$K$186,2)</f>
        <v>0</v>
      </c>
      <c r="BL186" s="6" t="s">
        <v>211</v>
      </c>
    </row>
    <row r="187" spans="2:51" s="6" customFormat="1" ht="15.75" customHeight="1">
      <c r="B187" s="129"/>
      <c r="E187" s="130"/>
      <c r="F187" s="199" t="s">
        <v>253</v>
      </c>
      <c r="G187" s="200"/>
      <c r="H187" s="200"/>
      <c r="I187" s="200"/>
      <c r="K187" s="131">
        <v>10.524</v>
      </c>
      <c r="N187" s="130"/>
      <c r="R187" s="132"/>
      <c r="T187" s="133"/>
      <c r="AA187" s="134"/>
      <c r="AT187" s="130" t="s">
        <v>160</v>
      </c>
      <c r="AU187" s="130" t="s">
        <v>105</v>
      </c>
      <c r="AV187" s="130" t="s">
        <v>105</v>
      </c>
      <c r="AW187" s="130" t="s">
        <v>114</v>
      </c>
      <c r="AX187" s="130" t="s">
        <v>21</v>
      </c>
      <c r="AY187" s="130" t="s">
        <v>153</v>
      </c>
    </row>
    <row r="188" spans="2:64" s="6" customFormat="1" ht="27" customHeight="1">
      <c r="B188" s="22"/>
      <c r="C188" s="122" t="s">
        <v>254</v>
      </c>
      <c r="D188" s="122" t="s">
        <v>154</v>
      </c>
      <c r="E188" s="123" t="s">
        <v>255</v>
      </c>
      <c r="F188" s="195" t="s">
        <v>256</v>
      </c>
      <c r="G188" s="196"/>
      <c r="H188" s="196"/>
      <c r="I188" s="196"/>
      <c r="J188" s="124" t="s">
        <v>257</v>
      </c>
      <c r="K188" s="141">
        <v>0</v>
      </c>
      <c r="L188" s="197">
        <v>0</v>
      </c>
      <c r="M188" s="196"/>
      <c r="N188" s="198">
        <f>ROUND($L$188*$K$188,2)</f>
        <v>0</v>
      </c>
      <c r="O188" s="196"/>
      <c r="P188" s="196"/>
      <c r="Q188" s="196"/>
      <c r="R188" s="23"/>
      <c r="T188" s="126"/>
      <c r="U188" s="29" t="s">
        <v>43</v>
      </c>
      <c r="V188" s="127">
        <v>0</v>
      </c>
      <c r="W188" s="127">
        <f>$V$188*$K$188</f>
        <v>0</v>
      </c>
      <c r="X188" s="127">
        <v>0</v>
      </c>
      <c r="Y188" s="127">
        <f>$X$188*$K$188</f>
        <v>0</v>
      </c>
      <c r="Z188" s="127">
        <v>0</v>
      </c>
      <c r="AA188" s="128">
        <f>$Z$188*$K$188</f>
        <v>0</v>
      </c>
      <c r="AR188" s="6" t="s">
        <v>211</v>
      </c>
      <c r="AT188" s="6" t="s">
        <v>154</v>
      </c>
      <c r="AU188" s="6" t="s">
        <v>105</v>
      </c>
      <c r="AY188" s="6" t="s">
        <v>153</v>
      </c>
      <c r="BE188" s="81">
        <f>IF($U$188="základní",$N$188,0)</f>
        <v>0</v>
      </c>
      <c r="BF188" s="81">
        <f>IF($U$188="snížená",$N$188,0)</f>
        <v>0</v>
      </c>
      <c r="BG188" s="81">
        <f>IF($U$188="zákl. přenesená",$N$188,0)</f>
        <v>0</v>
      </c>
      <c r="BH188" s="81">
        <f>IF($U$188="sníž. přenesená",$N$188,0)</f>
        <v>0</v>
      </c>
      <c r="BI188" s="81">
        <f>IF($U$188="nulová",$N$188,0)</f>
        <v>0</v>
      </c>
      <c r="BJ188" s="6" t="s">
        <v>21</v>
      </c>
      <c r="BK188" s="81">
        <f>ROUND($L$188*$K$188,2)</f>
        <v>0</v>
      </c>
      <c r="BL188" s="6" t="s">
        <v>211</v>
      </c>
    </row>
    <row r="189" spans="2:63" s="112" customFormat="1" ht="30.75" customHeight="1">
      <c r="B189" s="113"/>
      <c r="D189" s="121" t="s">
        <v>123</v>
      </c>
      <c r="N189" s="210">
        <f>$BK$189</f>
        <v>0</v>
      </c>
      <c r="O189" s="209"/>
      <c r="P189" s="209"/>
      <c r="Q189" s="209"/>
      <c r="R189" s="116"/>
      <c r="T189" s="117"/>
      <c r="W189" s="118">
        <f>SUM($W$190:$W$200)</f>
        <v>416.170165</v>
      </c>
      <c r="Y189" s="118">
        <f>SUM($Y$190:$Y$200)</f>
        <v>1.07035661</v>
      </c>
      <c r="AA189" s="119">
        <f>SUM($AA$190:$AA$200)</f>
        <v>1.9867899999999996</v>
      </c>
      <c r="AR189" s="115" t="s">
        <v>105</v>
      </c>
      <c r="AT189" s="115" t="s">
        <v>77</v>
      </c>
      <c r="AU189" s="115" t="s">
        <v>21</v>
      </c>
      <c r="AY189" s="115" t="s">
        <v>153</v>
      </c>
      <c r="BK189" s="120">
        <f>SUM($BK$190:$BK$200)</f>
        <v>0</v>
      </c>
    </row>
    <row r="190" spans="2:64" s="6" customFormat="1" ht="27" customHeight="1">
      <c r="B190" s="22"/>
      <c r="C190" s="122" t="s">
        <v>258</v>
      </c>
      <c r="D190" s="122" t="s">
        <v>154</v>
      </c>
      <c r="E190" s="123" t="s">
        <v>259</v>
      </c>
      <c r="F190" s="195" t="s">
        <v>260</v>
      </c>
      <c r="G190" s="196"/>
      <c r="H190" s="196"/>
      <c r="I190" s="196"/>
      <c r="J190" s="124" t="s">
        <v>183</v>
      </c>
      <c r="K190" s="125">
        <v>80.6</v>
      </c>
      <c r="L190" s="197">
        <v>0</v>
      </c>
      <c r="M190" s="196"/>
      <c r="N190" s="198">
        <f>ROUND($L$190*$K$190,2)</f>
        <v>0</v>
      </c>
      <c r="O190" s="196"/>
      <c r="P190" s="196"/>
      <c r="Q190" s="196"/>
      <c r="R190" s="23"/>
      <c r="T190" s="126"/>
      <c r="U190" s="29" t="s">
        <v>43</v>
      </c>
      <c r="V190" s="127">
        <v>0.25</v>
      </c>
      <c r="W190" s="127">
        <f>$V$190*$K$190</f>
        <v>20.15</v>
      </c>
      <c r="X190" s="127">
        <v>0</v>
      </c>
      <c r="Y190" s="127">
        <f>$X$190*$K$190</f>
        <v>0</v>
      </c>
      <c r="Z190" s="127">
        <v>0.02465</v>
      </c>
      <c r="AA190" s="128">
        <f>$Z$190*$K$190</f>
        <v>1.9867899999999996</v>
      </c>
      <c r="AR190" s="6" t="s">
        <v>211</v>
      </c>
      <c r="AT190" s="6" t="s">
        <v>154</v>
      </c>
      <c r="AU190" s="6" t="s">
        <v>105</v>
      </c>
      <c r="AY190" s="6" t="s">
        <v>153</v>
      </c>
      <c r="BE190" s="81">
        <f>IF($U$190="základní",$N$190,0)</f>
        <v>0</v>
      </c>
      <c r="BF190" s="81">
        <f>IF($U$190="snížená",$N$190,0)</f>
        <v>0</v>
      </c>
      <c r="BG190" s="81">
        <f>IF($U$190="zákl. přenesená",$N$190,0)</f>
        <v>0</v>
      </c>
      <c r="BH190" s="81">
        <f>IF($U$190="sníž. přenesená",$N$190,0)</f>
        <v>0</v>
      </c>
      <c r="BI190" s="81">
        <f>IF($U$190="nulová",$N$190,0)</f>
        <v>0</v>
      </c>
      <c r="BJ190" s="6" t="s">
        <v>21</v>
      </c>
      <c r="BK190" s="81">
        <f>ROUND($L$190*$K$190,2)</f>
        <v>0</v>
      </c>
      <c r="BL190" s="6" t="s">
        <v>211</v>
      </c>
    </row>
    <row r="191" spans="2:51" s="6" customFormat="1" ht="15.75" customHeight="1">
      <c r="B191" s="129"/>
      <c r="E191" s="130"/>
      <c r="F191" s="199" t="s">
        <v>261</v>
      </c>
      <c r="G191" s="200"/>
      <c r="H191" s="200"/>
      <c r="I191" s="200"/>
      <c r="K191" s="131">
        <v>80.6</v>
      </c>
      <c r="N191" s="130"/>
      <c r="R191" s="132"/>
      <c r="T191" s="133"/>
      <c r="AA191" s="134"/>
      <c r="AT191" s="130" t="s">
        <v>160</v>
      </c>
      <c r="AU191" s="130" t="s">
        <v>105</v>
      </c>
      <c r="AV191" s="130" t="s">
        <v>105</v>
      </c>
      <c r="AW191" s="130" t="s">
        <v>114</v>
      </c>
      <c r="AX191" s="130" t="s">
        <v>21</v>
      </c>
      <c r="AY191" s="130" t="s">
        <v>153</v>
      </c>
    </row>
    <row r="192" spans="2:64" s="6" customFormat="1" ht="27" customHeight="1">
      <c r="B192" s="22"/>
      <c r="C192" s="122" t="s">
        <v>262</v>
      </c>
      <c r="D192" s="122" t="s">
        <v>154</v>
      </c>
      <c r="E192" s="123" t="s">
        <v>263</v>
      </c>
      <c r="F192" s="195" t="s">
        <v>264</v>
      </c>
      <c r="G192" s="196"/>
      <c r="H192" s="196"/>
      <c r="I192" s="196"/>
      <c r="J192" s="124" t="s">
        <v>164</v>
      </c>
      <c r="K192" s="125">
        <v>115.555</v>
      </c>
      <c r="L192" s="197">
        <v>0</v>
      </c>
      <c r="M192" s="196"/>
      <c r="N192" s="198">
        <f>ROUND($L$192*$K$192,2)</f>
        <v>0</v>
      </c>
      <c r="O192" s="196"/>
      <c r="P192" s="196"/>
      <c r="Q192" s="196"/>
      <c r="R192" s="23"/>
      <c r="T192" s="126"/>
      <c r="U192" s="29" t="s">
        <v>43</v>
      </c>
      <c r="V192" s="127">
        <v>1.736</v>
      </c>
      <c r="W192" s="127">
        <f>$V$192*$K$192</f>
        <v>200.60348000000002</v>
      </c>
      <c r="X192" s="127">
        <v>0.00025</v>
      </c>
      <c r="Y192" s="127">
        <f>$X$192*$K$192</f>
        <v>0.02888875</v>
      </c>
      <c r="Z192" s="127">
        <v>0</v>
      </c>
      <c r="AA192" s="128">
        <f>$Z$192*$K$192</f>
        <v>0</v>
      </c>
      <c r="AR192" s="6" t="s">
        <v>211</v>
      </c>
      <c r="AT192" s="6" t="s">
        <v>154</v>
      </c>
      <c r="AU192" s="6" t="s">
        <v>105</v>
      </c>
      <c r="AY192" s="6" t="s">
        <v>153</v>
      </c>
      <c r="BE192" s="81">
        <f>IF($U$192="základní",$N$192,0)</f>
        <v>0</v>
      </c>
      <c r="BF192" s="81">
        <f>IF($U$192="snížená",$N$192,0)</f>
        <v>0</v>
      </c>
      <c r="BG192" s="81">
        <f>IF($U$192="zákl. přenesená",$N$192,0)</f>
        <v>0</v>
      </c>
      <c r="BH192" s="81">
        <f>IF($U$192="sníž. přenesená",$N$192,0)</f>
        <v>0</v>
      </c>
      <c r="BI192" s="81">
        <f>IF($U$192="nulová",$N$192,0)</f>
        <v>0</v>
      </c>
      <c r="BJ192" s="6" t="s">
        <v>21</v>
      </c>
      <c r="BK192" s="81">
        <f>ROUND($L$192*$K$192,2)</f>
        <v>0</v>
      </c>
      <c r="BL192" s="6" t="s">
        <v>211</v>
      </c>
    </row>
    <row r="193" spans="2:51" s="6" customFormat="1" ht="15.75" customHeight="1">
      <c r="B193" s="129"/>
      <c r="E193" s="130"/>
      <c r="F193" s="199" t="s">
        <v>265</v>
      </c>
      <c r="G193" s="200"/>
      <c r="H193" s="200"/>
      <c r="I193" s="200"/>
      <c r="K193" s="131">
        <v>115.555</v>
      </c>
      <c r="N193" s="130"/>
      <c r="R193" s="132"/>
      <c r="T193" s="133"/>
      <c r="AA193" s="134"/>
      <c r="AT193" s="130" t="s">
        <v>160</v>
      </c>
      <c r="AU193" s="130" t="s">
        <v>105</v>
      </c>
      <c r="AV193" s="130" t="s">
        <v>105</v>
      </c>
      <c r="AW193" s="130" t="s">
        <v>114</v>
      </c>
      <c r="AX193" s="130" t="s">
        <v>21</v>
      </c>
      <c r="AY193" s="130" t="s">
        <v>153</v>
      </c>
    </row>
    <row r="194" spans="2:64" s="6" customFormat="1" ht="39" customHeight="1">
      <c r="B194" s="22"/>
      <c r="C194" s="142" t="s">
        <v>266</v>
      </c>
      <c r="D194" s="142" t="s">
        <v>267</v>
      </c>
      <c r="E194" s="143" t="s">
        <v>268</v>
      </c>
      <c r="F194" s="203" t="s">
        <v>269</v>
      </c>
      <c r="G194" s="204"/>
      <c r="H194" s="204"/>
      <c r="I194" s="204"/>
      <c r="J194" s="144" t="s">
        <v>270</v>
      </c>
      <c r="K194" s="145">
        <v>22</v>
      </c>
      <c r="L194" s="205">
        <v>0</v>
      </c>
      <c r="M194" s="204"/>
      <c r="N194" s="206">
        <f>ROUND($L$194*$K$194,2)</f>
        <v>0</v>
      </c>
      <c r="O194" s="196"/>
      <c r="P194" s="196"/>
      <c r="Q194" s="196"/>
      <c r="R194" s="23"/>
      <c r="T194" s="126"/>
      <c r="U194" s="29" t="s">
        <v>43</v>
      </c>
      <c r="V194" s="127">
        <v>0</v>
      </c>
      <c r="W194" s="127">
        <f>$V$194*$K$194</f>
        <v>0</v>
      </c>
      <c r="X194" s="127">
        <v>0.043</v>
      </c>
      <c r="Y194" s="127">
        <f>$X$194*$K$194</f>
        <v>0.946</v>
      </c>
      <c r="Z194" s="127">
        <v>0</v>
      </c>
      <c r="AA194" s="128">
        <f>$Z$194*$K$194</f>
        <v>0</v>
      </c>
      <c r="AR194" s="6" t="s">
        <v>271</v>
      </c>
      <c r="AT194" s="6" t="s">
        <v>267</v>
      </c>
      <c r="AU194" s="6" t="s">
        <v>105</v>
      </c>
      <c r="AY194" s="6" t="s">
        <v>153</v>
      </c>
      <c r="BE194" s="81">
        <f>IF($U$194="základní",$N$194,0)</f>
        <v>0</v>
      </c>
      <c r="BF194" s="81">
        <f>IF($U$194="snížená",$N$194,0)</f>
        <v>0</v>
      </c>
      <c r="BG194" s="81">
        <f>IF($U$194="zákl. přenesená",$N$194,0)</f>
        <v>0</v>
      </c>
      <c r="BH194" s="81">
        <f>IF($U$194="sníž. přenesená",$N$194,0)</f>
        <v>0</v>
      </c>
      <c r="BI194" s="81">
        <f>IF($U$194="nulová",$N$194,0)</f>
        <v>0</v>
      </c>
      <c r="BJ194" s="6" t="s">
        <v>21</v>
      </c>
      <c r="BK194" s="81">
        <f>ROUND($L$194*$K$194,2)</f>
        <v>0</v>
      </c>
      <c r="BL194" s="6" t="s">
        <v>211</v>
      </c>
    </row>
    <row r="195" spans="2:64" s="6" customFormat="1" ht="39" customHeight="1">
      <c r="B195" s="22"/>
      <c r="C195" s="122" t="s">
        <v>271</v>
      </c>
      <c r="D195" s="122" t="s">
        <v>154</v>
      </c>
      <c r="E195" s="123" t="s">
        <v>272</v>
      </c>
      <c r="F195" s="195" t="s">
        <v>273</v>
      </c>
      <c r="G195" s="196"/>
      <c r="H195" s="196"/>
      <c r="I195" s="196"/>
      <c r="J195" s="124" t="s">
        <v>164</v>
      </c>
      <c r="K195" s="125">
        <v>52.101</v>
      </c>
      <c r="L195" s="197">
        <v>0</v>
      </c>
      <c r="M195" s="196"/>
      <c r="N195" s="198">
        <f>ROUND($L$195*$K$195,2)</f>
        <v>0</v>
      </c>
      <c r="O195" s="196"/>
      <c r="P195" s="196"/>
      <c r="Q195" s="196"/>
      <c r="R195" s="23"/>
      <c r="T195" s="126"/>
      <c r="U195" s="29" t="s">
        <v>43</v>
      </c>
      <c r="V195" s="127">
        <v>1.801</v>
      </c>
      <c r="W195" s="127">
        <f>$V$195*$K$195</f>
        <v>93.833901</v>
      </c>
      <c r="X195" s="127">
        <v>0.00026</v>
      </c>
      <c r="Y195" s="127">
        <f>$X$195*$K$195</f>
        <v>0.01354626</v>
      </c>
      <c r="Z195" s="127">
        <v>0</v>
      </c>
      <c r="AA195" s="128">
        <f>$Z$195*$K$195</f>
        <v>0</v>
      </c>
      <c r="AR195" s="6" t="s">
        <v>211</v>
      </c>
      <c r="AT195" s="6" t="s">
        <v>154</v>
      </c>
      <c r="AU195" s="6" t="s">
        <v>105</v>
      </c>
      <c r="AY195" s="6" t="s">
        <v>153</v>
      </c>
      <c r="BE195" s="81">
        <f>IF($U$195="základní",$N$195,0)</f>
        <v>0</v>
      </c>
      <c r="BF195" s="81">
        <f>IF($U$195="snížená",$N$195,0)</f>
        <v>0</v>
      </c>
      <c r="BG195" s="81">
        <f>IF($U$195="zákl. přenesená",$N$195,0)</f>
        <v>0</v>
      </c>
      <c r="BH195" s="81">
        <f>IF($U$195="sníž. přenesená",$N$195,0)</f>
        <v>0</v>
      </c>
      <c r="BI195" s="81">
        <f>IF($U$195="nulová",$N$195,0)</f>
        <v>0</v>
      </c>
      <c r="BJ195" s="6" t="s">
        <v>21</v>
      </c>
      <c r="BK195" s="81">
        <f>ROUND($L$195*$K$195,2)</f>
        <v>0</v>
      </c>
      <c r="BL195" s="6" t="s">
        <v>211</v>
      </c>
    </row>
    <row r="196" spans="2:51" s="6" customFormat="1" ht="15.75" customHeight="1">
      <c r="B196" s="129"/>
      <c r="E196" s="130"/>
      <c r="F196" s="199" t="s">
        <v>274</v>
      </c>
      <c r="G196" s="200"/>
      <c r="H196" s="200"/>
      <c r="I196" s="200"/>
      <c r="K196" s="131">
        <v>52.101</v>
      </c>
      <c r="N196" s="130"/>
      <c r="R196" s="132"/>
      <c r="T196" s="133"/>
      <c r="AA196" s="134"/>
      <c r="AT196" s="130" t="s">
        <v>160</v>
      </c>
      <c r="AU196" s="130" t="s">
        <v>105</v>
      </c>
      <c r="AV196" s="130" t="s">
        <v>105</v>
      </c>
      <c r="AW196" s="130" t="s">
        <v>114</v>
      </c>
      <c r="AX196" s="130" t="s">
        <v>21</v>
      </c>
      <c r="AY196" s="130" t="s">
        <v>153</v>
      </c>
    </row>
    <row r="197" spans="2:64" s="6" customFormat="1" ht="27" customHeight="1">
      <c r="B197" s="22"/>
      <c r="C197" s="122" t="s">
        <v>275</v>
      </c>
      <c r="D197" s="122" t="s">
        <v>154</v>
      </c>
      <c r="E197" s="123" t="s">
        <v>276</v>
      </c>
      <c r="F197" s="195" t="s">
        <v>277</v>
      </c>
      <c r="G197" s="196"/>
      <c r="H197" s="196"/>
      <c r="I197" s="196"/>
      <c r="J197" s="124" t="s">
        <v>183</v>
      </c>
      <c r="K197" s="125">
        <v>273.072</v>
      </c>
      <c r="L197" s="197">
        <v>0</v>
      </c>
      <c r="M197" s="196"/>
      <c r="N197" s="198">
        <f>ROUND($L$197*$K$197,2)</f>
        <v>0</v>
      </c>
      <c r="O197" s="196"/>
      <c r="P197" s="196"/>
      <c r="Q197" s="196"/>
      <c r="R197" s="23"/>
      <c r="T197" s="126"/>
      <c r="U197" s="29" t="s">
        <v>43</v>
      </c>
      <c r="V197" s="127">
        <v>0.186</v>
      </c>
      <c r="W197" s="127">
        <f>$V$197*$K$197</f>
        <v>50.791392</v>
      </c>
      <c r="X197" s="127">
        <v>0.00015</v>
      </c>
      <c r="Y197" s="127">
        <f>$X$197*$K$197</f>
        <v>0.0409608</v>
      </c>
      <c r="Z197" s="127">
        <v>0</v>
      </c>
      <c r="AA197" s="128">
        <f>$Z$197*$K$197</f>
        <v>0</v>
      </c>
      <c r="AR197" s="6" t="s">
        <v>211</v>
      </c>
      <c r="AT197" s="6" t="s">
        <v>154</v>
      </c>
      <c r="AU197" s="6" t="s">
        <v>105</v>
      </c>
      <c r="AY197" s="6" t="s">
        <v>153</v>
      </c>
      <c r="BE197" s="81">
        <f>IF($U$197="základní",$N$197,0)</f>
        <v>0</v>
      </c>
      <c r="BF197" s="81">
        <f>IF($U$197="snížená",$N$197,0)</f>
        <v>0</v>
      </c>
      <c r="BG197" s="81">
        <f>IF($U$197="zákl. přenesená",$N$197,0)</f>
        <v>0</v>
      </c>
      <c r="BH197" s="81">
        <f>IF($U$197="sníž. přenesená",$N$197,0)</f>
        <v>0</v>
      </c>
      <c r="BI197" s="81">
        <f>IF($U$197="nulová",$N$197,0)</f>
        <v>0</v>
      </c>
      <c r="BJ197" s="6" t="s">
        <v>21</v>
      </c>
      <c r="BK197" s="81">
        <f>ROUND($L$197*$K$197,2)</f>
        <v>0</v>
      </c>
      <c r="BL197" s="6" t="s">
        <v>211</v>
      </c>
    </row>
    <row r="198" spans="2:51" s="6" customFormat="1" ht="27" customHeight="1">
      <c r="B198" s="129"/>
      <c r="E198" s="130"/>
      <c r="F198" s="199" t="s">
        <v>278</v>
      </c>
      <c r="G198" s="200"/>
      <c r="H198" s="200"/>
      <c r="I198" s="200"/>
      <c r="K198" s="131">
        <v>273.072</v>
      </c>
      <c r="N198" s="130"/>
      <c r="R198" s="132"/>
      <c r="T198" s="133"/>
      <c r="AA198" s="134"/>
      <c r="AT198" s="130" t="s">
        <v>160</v>
      </c>
      <c r="AU198" s="130" t="s">
        <v>105</v>
      </c>
      <c r="AV198" s="130" t="s">
        <v>105</v>
      </c>
      <c r="AW198" s="130" t="s">
        <v>114</v>
      </c>
      <c r="AX198" s="130" t="s">
        <v>21</v>
      </c>
      <c r="AY198" s="130" t="s">
        <v>153</v>
      </c>
    </row>
    <row r="199" spans="2:64" s="6" customFormat="1" ht="15.75" customHeight="1">
      <c r="B199" s="22"/>
      <c r="C199" s="122" t="s">
        <v>279</v>
      </c>
      <c r="D199" s="122" t="s">
        <v>154</v>
      </c>
      <c r="E199" s="123" t="s">
        <v>280</v>
      </c>
      <c r="F199" s="195" t="s">
        <v>281</v>
      </c>
      <c r="G199" s="196"/>
      <c r="H199" s="196"/>
      <c r="I199" s="196"/>
      <c r="J199" s="124" t="s">
        <v>183</v>
      </c>
      <c r="K199" s="125">
        <v>273.072</v>
      </c>
      <c r="L199" s="197">
        <v>0</v>
      </c>
      <c r="M199" s="196"/>
      <c r="N199" s="198">
        <f>ROUND($L$199*$K$199,2)</f>
        <v>0</v>
      </c>
      <c r="O199" s="196"/>
      <c r="P199" s="196"/>
      <c r="Q199" s="196"/>
      <c r="R199" s="23"/>
      <c r="T199" s="126"/>
      <c r="U199" s="29" t="s">
        <v>43</v>
      </c>
      <c r="V199" s="127">
        <v>0.186</v>
      </c>
      <c r="W199" s="127">
        <f>$V$199*$K$199</f>
        <v>50.791392</v>
      </c>
      <c r="X199" s="127">
        <v>0.00015</v>
      </c>
      <c r="Y199" s="127">
        <f>$X$199*$K$199</f>
        <v>0.0409608</v>
      </c>
      <c r="Z199" s="127">
        <v>0</v>
      </c>
      <c r="AA199" s="128">
        <f>$Z$199*$K$199</f>
        <v>0</v>
      </c>
      <c r="AR199" s="6" t="s">
        <v>211</v>
      </c>
      <c r="AT199" s="6" t="s">
        <v>154</v>
      </c>
      <c r="AU199" s="6" t="s">
        <v>105</v>
      </c>
      <c r="AY199" s="6" t="s">
        <v>153</v>
      </c>
      <c r="BE199" s="81">
        <f>IF($U$199="základní",$N$199,0)</f>
        <v>0</v>
      </c>
      <c r="BF199" s="81">
        <f>IF($U$199="snížená",$N$199,0)</f>
        <v>0</v>
      </c>
      <c r="BG199" s="81">
        <f>IF($U$199="zákl. přenesená",$N$199,0)</f>
        <v>0</v>
      </c>
      <c r="BH199" s="81">
        <f>IF($U$199="sníž. přenesená",$N$199,0)</f>
        <v>0</v>
      </c>
      <c r="BI199" s="81">
        <f>IF($U$199="nulová",$N$199,0)</f>
        <v>0</v>
      </c>
      <c r="BJ199" s="6" t="s">
        <v>21</v>
      </c>
      <c r="BK199" s="81">
        <f>ROUND($L$199*$K$199,2)</f>
        <v>0</v>
      </c>
      <c r="BL199" s="6" t="s">
        <v>211</v>
      </c>
    </row>
    <row r="200" spans="2:64" s="6" customFormat="1" ht="27" customHeight="1">
      <c r="B200" s="22"/>
      <c r="C200" s="122" t="s">
        <v>282</v>
      </c>
      <c r="D200" s="122" t="s">
        <v>154</v>
      </c>
      <c r="E200" s="123" t="s">
        <v>283</v>
      </c>
      <c r="F200" s="195" t="s">
        <v>284</v>
      </c>
      <c r="G200" s="196"/>
      <c r="H200" s="196"/>
      <c r="I200" s="196"/>
      <c r="J200" s="124" t="s">
        <v>257</v>
      </c>
      <c r="K200" s="141">
        <v>0</v>
      </c>
      <c r="L200" s="197">
        <v>0</v>
      </c>
      <c r="M200" s="196"/>
      <c r="N200" s="198">
        <f>ROUND($L$200*$K$200,2)</f>
        <v>0</v>
      </c>
      <c r="O200" s="196"/>
      <c r="P200" s="196"/>
      <c r="Q200" s="196"/>
      <c r="R200" s="23"/>
      <c r="T200" s="126"/>
      <c r="U200" s="29" t="s">
        <v>43</v>
      </c>
      <c r="V200" s="127">
        <v>0</v>
      </c>
      <c r="W200" s="127">
        <f>$V$200*$K$200</f>
        <v>0</v>
      </c>
      <c r="X200" s="127">
        <v>0</v>
      </c>
      <c r="Y200" s="127">
        <f>$X$200*$K$200</f>
        <v>0</v>
      </c>
      <c r="Z200" s="127">
        <v>0</v>
      </c>
      <c r="AA200" s="128">
        <f>$Z$200*$K$200</f>
        <v>0</v>
      </c>
      <c r="AR200" s="6" t="s">
        <v>211</v>
      </c>
      <c r="AT200" s="6" t="s">
        <v>154</v>
      </c>
      <c r="AU200" s="6" t="s">
        <v>105</v>
      </c>
      <c r="AY200" s="6" t="s">
        <v>153</v>
      </c>
      <c r="BE200" s="81">
        <f>IF($U$200="základní",$N$200,0)</f>
        <v>0</v>
      </c>
      <c r="BF200" s="81">
        <f>IF($U$200="snížená",$N$200,0)</f>
        <v>0</v>
      </c>
      <c r="BG200" s="81">
        <f>IF($U$200="zákl. přenesená",$N$200,0)</f>
        <v>0</v>
      </c>
      <c r="BH200" s="81">
        <f>IF($U$200="sníž. přenesená",$N$200,0)</f>
        <v>0</v>
      </c>
      <c r="BI200" s="81">
        <f>IF($U$200="nulová",$N$200,0)</f>
        <v>0</v>
      </c>
      <c r="BJ200" s="6" t="s">
        <v>21</v>
      </c>
      <c r="BK200" s="81">
        <f>ROUND($L$200*$K$200,2)</f>
        <v>0</v>
      </c>
      <c r="BL200" s="6" t="s">
        <v>211</v>
      </c>
    </row>
    <row r="201" spans="2:63" s="112" customFormat="1" ht="30.75" customHeight="1">
      <c r="B201" s="113"/>
      <c r="D201" s="121" t="s">
        <v>124</v>
      </c>
      <c r="N201" s="210">
        <f>$BK$201</f>
        <v>0</v>
      </c>
      <c r="O201" s="209"/>
      <c r="P201" s="209"/>
      <c r="Q201" s="209"/>
      <c r="R201" s="116"/>
      <c r="T201" s="117"/>
      <c r="W201" s="118">
        <f>SUM($W$202:$W$207)</f>
        <v>87.07240000000002</v>
      </c>
      <c r="Y201" s="118">
        <f>SUM($Y$202:$Y$207)</f>
        <v>0.00267948</v>
      </c>
      <c r="AA201" s="119">
        <f>SUM($AA$202:$AA$207)</f>
        <v>0</v>
      </c>
      <c r="AR201" s="115" t="s">
        <v>105</v>
      </c>
      <c r="AT201" s="115" t="s">
        <v>77</v>
      </c>
      <c r="AU201" s="115" t="s">
        <v>21</v>
      </c>
      <c r="AY201" s="115" t="s">
        <v>153</v>
      </c>
      <c r="BK201" s="120">
        <f>SUM($BK$202:$BK$207)</f>
        <v>0</v>
      </c>
    </row>
    <row r="202" spans="2:64" s="6" customFormat="1" ht="15.75" customHeight="1">
      <c r="B202" s="22"/>
      <c r="C202" s="122" t="s">
        <v>285</v>
      </c>
      <c r="D202" s="122" t="s">
        <v>154</v>
      </c>
      <c r="E202" s="123" t="s">
        <v>286</v>
      </c>
      <c r="F202" s="195" t="s">
        <v>287</v>
      </c>
      <c r="G202" s="196"/>
      <c r="H202" s="196"/>
      <c r="I202" s="196"/>
      <c r="J202" s="124" t="s">
        <v>183</v>
      </c>
      <c r="K202" s="125">
        <v>195.352</v>
      </c>
      <c r="L202" s="197">
        <v>0</v>
      </c>
      <c r="M202" s="196"/>
      <c r="N202" s="198">
        <f>ROUND($L$202*$K$202,2)</f>
        <v>0</v>
      </c>
      <c r="O202" s="196"/>
      <c r="P202" s="196"/>
      <c r="Q202" s="196"/>
      <c r="R202" s="23"/>
      <c r="T202" s="126"/>
      <c r="U202" s="29" t="s">
        <v>43</v>
      </c>
      <c r="V202" s="127">
        <v>0.4</v>
      </c>
      <c r="W202" s="127">
        <f>$V$202*$K$202</f>
        <v>78.14080000000001</v>
      </c>
      <c r="X202" s="127">
        <v>0</v>
      </c>
      <c r="Y202" s="127">
        <f>$X$202*$K$202</f>
        <v>0</v>
      </c>
      <c r="Z202" s="127">
        <v>0</v>
      </c>
      <c r="AA202" s="128">
        <f>$Z$202*$K$202</f>
        <v>0</v>
      </c>
      <c r="AR202" s="6" t="s">
        <v>211</v>
      </c>
      <c r="AT202" s="6" t="s">
        <v>154</v>
      </c>
      <c r="AU202" s="6" t="s">
        <v>105</v>
      </c>
      <c r="AY202" s="6" t="s">
        <v>153</v>
      </c>
      <c r="BE202" s="81">
        <f>IF($U$202="základní",$N$202,0)</f>
        <v>0</v>
      </c>
      <c r="BF202" s="81">
        <f>IF($U$202="snížená",$N$202,0)</f>
        <v>0</v>
      </c>
      <c r="BG202" s="81">
        <f>IF($U$202="zákl. přenesená",$N$202,0)</f>
        <v>0</v>
      </c>
      <c r="BH202" s="81">
        <f>IF($U$202="sníž. přenesená",$N$202,0)</f>
        <v>0</v>
      </c>
      <c r="BI202" s="81">
        <f>IF($U$202="nulová",$N$202,0)</f>
        <v>0</v>
      </c>
      <c r="BJ202" s="6" t="s">
        <v>21</v>
      </c>
      <c r="BK202" s="81">
        <f>ROUND($L$202*$K$202,2)</f>
        <v>0</v>
      </c>
      <c r="BL202" s="6" t="s">
        <v>211</v>
      </c>
    </row>
    <row r="203" spans="2:51" s="6" customFormat="1" ht="15.75" customHeight="1">
      <c r="B203" s="129"/>
      <c r="E203" s="130"/>
      <c r="F203" s="199" t="s">
        <v>288</v>
      </c>
      <c r="G203" s="200"/>
      <c r="H203" s="200"/>
      <c r="I203" s="200"/>
      <c r="K203" s="131">
        <v>195.352</v>
      </c>
      <c r="N203" s="130"/>
      <c r="R203" s="132"/>
      <c r="T203" s="133"/>
      <c r="AA203" s="134"/>
      <c r="AT203" s="130" t="s">
        <v>160</v>
      </c>
      <c r="AU203" s="130" t="s">
        <v>105</v>
      </c>
      <c r="AV203" s="130" t="s">
        <v>105</v>
      </c>
      <c r="AW203" s="130" t="s">
        <v>114</v>
      </c>
      <c r="AX203" s="130" t="s">
        <v>21</v>
      </c>
      <c r="AY203" s="130" t="s">
        <v>153</v>
      </c>
    </row>
    <row r="204" spans="2:51" s="6" customFormat="1" ht="15.75" customHeight="1">
      <c r="B204" s="135"/>
      <c r="E204" s="136"/>
      <c r="F204" s="201" t="s">
        <v>161</v>
      </c>
      <c r="G204" s="202"/>
      <c r="H204" s="202"/>
      <c r="I204" s="202"/>
      <c r="K204" s="137">
        <v>195.352</v>
      </c>
      <c r="N204" s="136"/>
      <c r="R204" s="138"/>
      <c r="T204" s="139"/>
      <c r="AA204" s="140"/>
      <c r="AT204" s="136" t="s">
        <v>160</v>
      </c>
      <c r="AU204" s="136" t="s">
        <v>105</v>
      </c>
      <c r="AV204" s="136" t="s">
        <v>158</v>
      </c>
      <c r="AW204" s="136" t="s">
        <v>114</v>
      </c>
      <c r="AX204" s="136" t="s">
        <v>78</v>
      </c>
      <c r="AY204" s="136" t="s">
        <v>153</v>
      </c>
    </row>
    <row r="205" spans="2:64" s="6" customFormat="1" ht="39" customHeight="1">
      <c r="B205" s="22"/>
      <c r="C205" s="122" t="s">
        <v>289</v>
      </c>
      <c r="D205" s="122" t="s">
        <v>154</v>
      </c>
      <c r="E205" s="123" t="s">
        <v>290</v>
      </c>
      <c r="F205" s="195" t="s">
        <v>291</v>
      </c>
      <c r="G205" s="196"/>
      <c r="H205" s="196"/>
      <c r="I205" s="196"/>
      <c r="J205" s="124" t="s">
        <v>164</v>
      </c>
      <c r="K205" s="125">
        <v>44.658</v>
      </c>
      <c r="L205" s="197">
        <v>0</v>
      </c>
      <c r="M205" s="196"/>
      <c r="N205" s="198">
        <f>ROUND($L$205*$K$205,2)</f>
        <v>0</v>
      </c>
      <c r="O205" s="196"/>
      <c r="P205" s="196"/>
      <c r="Q205" s="196"/>
      <c r="R205" s="23"/>
      <c r="T205" s="126"/>
      <c r="U205" s="29" t="s">
        <v>43</v>
      </c>
      <c r="V205" s="127">
        <v>0.2</v>
      </c>
      <c r="W205" s="127">
        <f>$V$205*$K$205</f>
        <v>8.931600000000001</v>
      </c>
      <c r="X205" s="127">
        <v>6E-05</v>
      </c>
      <c r="Y205" s="127">
        <f>$X$205*$K$205</f>
        <v>0.00267948</v>
      </c>
      <c r="Z205" s="127">
        <v>0</v>
      </c>
      <c r="AA205" s="128">
        <f>$Z$205*$K$205</f>
        <v>0</v>
      </c>
      <c r="AR205" s="6" t="s">
        <v>211</v>
      </c>
      <c r="AT205" s="6" t="s">
        <v>154</v>
      </c>
      <c r="AU205" s="6" t="s">
        <v>105</v>
      </c>
      <c r="AY205" s="6" t="s">
        <v>153</v>
      </c>
      <c r="BE205" s="81">
        <f>IF($U$205="základní",$N$205,0)</f>
        <v>0</v>
      </c>
      <c r="BF205" s="81">
        <f>IF($U$205="snížená",$N$205,0)</f>
        <v>0</v>
      </c>
      <c r="BG205" s="81">
        <f>IF($U$205="zákl. přenesená",$N$205,0)</f>
        <v>0</v>
      </c>
      <c r="BH205" s="81">
        <f>IF($U$205="sníž. přenesená",$N$205,0)</f>
        <v>0</v>
      </c>
      <c r="BI205" s="81">
        <f>IF($U$205="nulová",$N$205,0)</f>
        <v>0</v>
      </c>
      <c r="BJ205" s="6" t="s">
        <v>21</v>
      </c>
      <c r="BK205" s="81">
        <f>ROUND($L$205*$K$205,2)</f>
        <v>0</v>
      </c>
      <c r="BL205" s="6" t="s">
        <v>211</v>
      </c>
    </row>
    <row r="206" spans="2:51" s="6" customFormat="1" ht="15.75" customHeight="1">
      <c r="B206" s="129"/>
      <c r="E206" s="130"/>
      <c r="F206" s="199" t="s">
        <v>292</v>
      </c>
      <c r="G206" s="200"/>
      <c r="H206" s="200"/>
      <c r="I206" s="200"/>
      <c r="K206" s="131">
        <v>44.658</v>
      </c>
      <c r="N206" s="130"/>
      <c r="R206" s="132"/>
      <c r="T206" s="133"/>
      <c r="AA206" s="134"/>
      <c r="AT206" s="130" t="s">
        <v>160</v>
      </c>
      <c r="AU206" s="130" t="s">
        <v>105</v>
      </c>
      <c r="AV206" s="130" t="s">
        <v>105</v>
      </c>
      <c r="AW206" s="130" t="s">
        <v>114</v>
      </c>
      <c r="AX206" s="130" t="s">
        <v>21</v>
      </c>
      <c r="AY206" s="130" t="s">
        <v>153</v>
      </c>
    </row>
    <row r="207" spans="2:64" s="6" customFormat="1" ht="27" customHeight="1">
      <c r="B207" s="22"/>
      <c r="C207" s="122" t="s">
        <v>293</v>
      </c>
      <c r="D207" s="122" t="s">
        <v>154</v>
      </c>
      <c r="E207" s="123" t="s">
        <v>294</v>
      </c>
      <c r="F207" s="195" t="s">
        <v>295</v>
      </c>
      <c r="G207" s="196"/>
      <c r="H207" s="196"/>
      <c r="I207" s="196"/>
      <c r="J207" s="124" t="s">
        <v>257</v>
      </c>
      <c r="K207" s="141">
        <v>0</v>
      </c>
      <c r="L207" s="197">
        <v>0</v>
      </c>
      <c r="M207" s="196"/>
      <c r="N207" s="198">
        <f>ROUND($L$207*$K$207,2)</f>
        <v>0</v>
      </c>
      <c r="O207" s="196"/>
      <c r="P207" s="196"/>
      <c r="Q207" s="196"/>
      <c r="R207" s="23"/>
      <c r="T207" s="126"/>
      <c r="U207" s="29" t="s">
        <v>43</v>
      </c>
      <c r="V207" s="127">
        <v>0</v>
      </c>
      <c r="W207" s="127">
        <f>$V$207*$K$207</f>
        <v>0</v>
      </c>
      <c r="X207" s="127">
        <v>0</v>
      </c>
      <c r="Y207" s="127">
        <f>$X$207*$K$207</f>
        <v>0</v>
      </c>
      <c r="Z207" s="127">
        <v>0</v>
      </c>
      <c r="AA207" s="128">
        <f>$Z$207*$K$207</f>
        <v>0</v>
      </c>
      <c r="AR207" s="6" t="s">
        <v>211</v>
      </c>
      <c r="AT207" s="6" t="s">
        <v>154</v>
      </c>
      <c r="AU207" s="6" t="s">
        <v>105</v>
      </c>
      <c r="AY207" s="6" t="s">
        <v>153</v>
      </c>
      <c r="BE207" s="81">
        <f>IF($U$207="základní",$N$207,0)</f>
        <v>0</v>
      </c>
      <c r="BF207" s="81">
        <f>IF($U$207="snížená",$N$207,0)</f>
        <v>0</v>
      </c>
      <c r="BG207" s="81">
        <f>IF($U$207="zákl. přenesená",$N$207,0)</f>
        <v>0</v>
      </c>
      <c r="BH207" s="81">
        <f>IF($U$207="sníž. přenesená",$N$207,0)</f>
        <v>0</v>
      </c>
      <c r="BI207" s="81">
        <f>IF($U$207="nulová",$N$207,0)</f>
        <v>0</v>
      </c>
      <c r="BJ207" s="6" t="s">
        <v>21</v>
      </c>
      <c r="BK207" s="81">
        <f>ROUND($L$207*$K$207,2)</f>
        <v>0</v>
      </c>
      <c r="BL207" s="6" t="s">
        <v>211</v>
      </c>
    </row>
    <row r="208" spans="2:63" s="112" customFormat="1" ht="30.75" customHeight="1">
      <c r="B208" s="113"/>
      <c r="D208" s="121" t="s">
        <v>125</v>
      </c>
      <c r="N208" s="210">
        <f>$BK$208</f>
        <v>0</v>
      </c>
      <c r="O208" s="209"/>
      <c r="P208" s="209"/>
      <c r="Q208" s="209"/>
      <c r="R208" s="116"/>
      <c r="T208" s="117"/>
      <c r="W208" s="118">
        <f>SUM($W$209:$W$215)</f>
        <v>2.08368</v>
      </c>
      <c r="Y208" s="118">
        <f>SUM($Y$209:$Y$215)</f>
        <v>1.209792</v>
      </c>
      <c r="AA208" s="119">
        <f>SUM($AA$209:$AA$215)</f>
        <v>0</v>
      </c>
      <c r="AR208" s="115" t="s">
        <v>105</v>
      </c>
      <c r="AT208" s="115" t="s">
        <v>77</v>
      </c>
      <c r="AU208" s="115" t="s">
        <v>21</v>
      </c>
      <c r="AY208" s="115" t="s">
        <v>153</v>
      </c>
      <c r="BK208" s="120">
        <f>SUM($BK$209:$BK$215)</f>
        <v>0</v>
      </c>
    </row>
    <row r="209" spans="2:64" s="6" customFormat="1" ht="27" customHeight="1">
      <c r="B209" s="22"/>
      <c r="C209" s="122" t="s">
        <v>296</v>
      </c>
      <c r="D209" s="122" t="s">
        <v>154</v>
      </c>
      <c r="E209" s="123" t="s">
        <v>297</v>
      </c>
      <c r="F209" s="195" t="s">
        <v>298</v>
      </c>
      <c r="G209" s="196"/>
      <c r="H209" s="196"/>
      <c r="I209" s="196"/>
      <c r="J209" s="124" t="s">
        <v>164</v>
      </c>
      <c r="K209" s="125">
        <v>1.44</v>
      </c>
      <c r="L209" s="197">
        <v>0</v>
      </c>
      <c r="M209" s="196"/>
      <c r="N209" s="198">
        <f>ROUND($L$209*$K$209,2)</f>
        <v>0</v>
      </c>
      <c r="O209" s="196"/>
      <c r="P209" s="196"/>
      <c r="Q209" s="196"/>
      <c r="R209" s="23"/>
      <c r="T209" s="126"/>
      <c r="U209" s="29" t="s">
        <v>43</v>
      </c>
      <c r="V209" s="127">
        <v>1.068</v>
      </c>
      <c r="W209" s="127">
        <f>$V$209*$K$209</f>
        <v>1.53792</v>
      </c>
      <c r="X209" s="127">
        <v>0.00295</v>
      </c>
      <c r="Y209" s="127">
        <f>$X$209*$K$209</f>
        <v>0.004248</v>
      </c>
      <c r="Z209" s="127">
        <v>0</v>
      </c>
      <c r="AA209" s="128">
        <f>$Z$209*$K$209</f>
        <v>0</v>
      </c>
      <c r="AR209" s="6" t="s">
        <v>211</v>
      </c>
      <c r="AT209" s="6" t="s">
        <v>154</v>
      </c>
      <c r="AU209" s="6" t="s">
        <v>105</v>
      </c>
      <c r="AY209" s="6" t="s">
        <v>153</v>
      </c>
      <c r="BE209" s="81">
        <f>IF($U$209="základní",$N$209,0)</f>
        <v>0</v>
      </c>
      <c r="BF209" s="81">
        <f>IF($U$209="snížená",$N$209,0)</f>
        <v>0</v>
      </c>
      <c r="BG209" s="81">
        <f>IF($U$209="zákl. přenesená",$N$209,0)</f>
        <v>0</v>
      </c>
      <c r="BH209" s="81">
        <f>IF($U$209="sníž. přenesená",$N$209,0)</f>
        <v>0</v>
      </c>
      <c r="BI209" s="81">
        <f>IF($U$209="nulová",$N$209,0)</f>
        <v>0</v>
      </c>
      <c r="BJ209" s="6" t="s">
        <v>21</v>
      </c>
      <c r="BK209" s="81">
        <f>ROUND($L$209*$K$209,2)</f>
        <v>0</v>
      </c>
      <c r="BL209" s="6" t="s">
        <v>211</v>
      </c>
    </row>
    <row r="210" spans="2:51" s="6" customFormat="1" ht="15.75" customHeight="1">
      <c r="B210" s="129"/>
      <c r="E210" s="130"/>
      <c r="F210" s="199" t="s">
        <v>299</v>
      </c>
      <c r="G210" s="200"/>
      <c r="H210" s="200"/>
      <c r="I210" s="200"/>
      <c r="K210" s="131">
        <v>1.44</v>
      </c>
      <c r="N210" s="130"/>
      <c r="R210" s="132"/>
      <c r="T210" s="133"/>
      <c r="AA210" s="134"/>
      <c r="AT210" s="130" t="s">
        <v>160</v>
      </c>
      <c r="AU210" s="130" t="s">
        <v>105</v>
      </c>
      <c r="AV210" s="130" t="s">
        <v>105</v>
      </c>
      <c r="AW210" s="130" t="s">
        <v>114</v>
      </c>
      <c r="AX210" s="130" t="s">
        <v>21</v>
      </c>
      <c r="AY210" s="130" t="s">
        <v>153</v>
      </c>
    </row>
    <row r="211" spans="2:64" s="6" customFormat="1" ht="27" customHeight="1">
      <c r="B211" s="22"/>
      <c r="C211" s="142" t="s">
        <v>300</v>
      </c>
      <c r="D211" s="142" t="s">
        <v>267</v>
      </c>
      <c r="E211" s="143" t="s">
        <v>301</v>
      </c>
      <c r="F211" s="203" t="s">
        <v>302</v>
      </c>
      <c r="G211" s="204"/>
      <c r="H211" s="204"/>
      <c r="I211" s="204"/>
      <c r="J211" s="144" t="s">
        <v>270</v>
      </c>
      <c r="K211" s="145">
        <v>92.56</v>
      </c>
      <c r="L211" s="205">
        <v>0</v>
      </c>
      <c r="M211" s="204"/>
      <c r="N211" s="206">
        <f>ROUND($L$211*$K$211,2)</f>
        <v>0</v>
      </c>
      <c r="O211" s="196"/>
      <c r="P211" s="196"/>
      <c r="Q211" s="196"/>
      <c r="R211" s="23"/>
      <c r="T211" s="126"/>
      <c r="U211" s="29" t="s">
        <v>43</v>
      </c>
      <c r="V211" s="127">
        <v>0</v>
      </c>
      <c r="W211" s="127">
        <f>$V$211*$K$211</f>
        <v>0</v>
      </c>
      <c r="X211" s="127">
        <v>0.0129</v>
      </c>
      <c r="Y211" s="127">
        <f>$X$211*$K$211</f>
        <v>1.194024</v>
      </c>
      <c r="Z211" s="127">
        <v>0</v>
      </c>
      <c r="AA211" s="128">
        <f>$Z$211*$K$211</f>
        <v>0</v>
      </c>
      <c r="AR211" s="6" t="s">
        <v>271</v>
      </c>
      <c r="AT211" s="6" t="s">
        <v>267</v>
      </c>
      <c r="AU211" s="6" t="s">
        <v>105</v>
      </c>
      <c r="AY211" s="6" t="s">
        <v>153</v>
      </c>
      <c r="BE211" s="81">
        <f>IF($U$211="základní",$N$211,0)</f>
        <v>0</v>
      </c>
      <c r="BF211" s="81">
        <f>IF($U$211="snížená",$N$211,0)</f>
        <v>0</v>
      </c>
      <c r="BG211" s="81">
        <f>IF($U$211="zákl. přenesená",$N$211,0)</f>
        <v>0</v>
      </c>
      <c r="BH211" s="81">
        <f>IF($U$211="sníž. přenesená",$N$211,0)</f>
        <v>0</v>
      </c>
      <c r="BI211" s="81">
        <f>IF($U$211="nulová",$N$211,0)</f>
        <v>0</v>
      </c>
      <c r="BJ211" s="6" t="s">
        <v>21</v>
      </c>
      <c r="BK211" s="81">
        <f>ROUND($L$211*$K$211,2)</f>
        <v>0</v>
      </c>
      <c r="BL211" s="6" t="s">
        <v>211</v>
      </c>
    </row>
    <row r="212" spans="2:64" s="6" customFormat="1" ht="27" customHeight="1">
      <c r="B212" s="22"/>
      <c r="C212" s="122" t="s">
        <v>303</v>
      </c>
      <c r="D212" s="122" t="s">
        <v>154</v>
      </c>
      <c r="E212" s="123" t="s">
        <v>304</v>
      </c>
      <c r="F212" s="195" t="s">
        <v>305</v>
      </c>
      <c r="G212" s="196"/>
      <c r="H212" s="196"/>
      <c r="I212" s="196"/>
      <c r="J212" s="124" t="s">
        <v>164</v>
      </c>
      <c r="K212" s="125">
        <v>1.44</v>
      </c>
      <c r="L212" s="197">
        <v>0</v>
      </c>
      <c r="M212" s="196"/>
      <c r="N212" s="198">
        <f>ROUND($L$212*$K$212,2)</f>
        <v>0</v>
      </c>
      <c r="O212" s="196"/>
      <c r="P212" s="196"/>
      <c r="Q212" s="196"/>
      <c r="R212" s="23"/>
      <c r="T212" s="126"/>
      <c r="U212" s="29" t="s">
        <v>43</v>
      </c>
      <c r="V212" s="127">
        <v>0.13</v>
      </c>
      <c r="W212" s="127">
        <f>$V$212*$K$212</f>
        <v>0.1872</v>
      </c>
      <c r="X212" s="127">
        <v>0</v>
      </c>
      <c r="Y212" s="127">
        <f>$X$212*$K$212</f>
        <v>0</v>
      </c>
      <c r="Z212" s="127">
        <v>0</v>
      </c>
      <c r="AA212" s="128">
        <f>$Z$212*$K$212</f>
        <v>0</v>
      </c>
      <c r="AR212" s="6" t="s">
        <v>211</v>
      </c>
      <c r="AT212" s="6" t="s">
        <v>154</v>
      </c>
      <c r="AU212" s="6" t="s">
        <v>105</v>
      </c>
      <c r="AY212" s="6" t="s">
        <v>153</v>
      </c>
      <c r="BE212" s="81">
        <f>IF($U$212="základní",$N$212,0)</f>
        <v>0</v>
      </c>
      <c r="BF212" s="81">
        <f>IF($U$212="snížená",$N$212,0)</f>
        <v>0</v>
      </c>
      <c r="BG212" s="81">
        <f>IF($U$212="zákl. přenesená",$N$212,0)</f>
        <v>0</v>
      </c>
      <c r="BH212" s="81">
        <f>IF($U$212="sníž. přenesená",$N$212,0)</f>
        <v>0</v>
      </c>
      <c r="BI212" s="81">
        <f>IF($U$212="nulová",$N$212,0)</f>
        <v>0</v>
      </c>
      <c r="BJ212" s="6" t="s">
        <v>21</v>
      </c>
      <c r="BK212" s="81">
        <f>ROUND($L$212*$K$212,2)</f>
        <v>0</v>
      </c>
      <c r="BL212" s="6" t="s">
        <v>211</v>
      </c>
    </row>
    <row r="213" spans="2:64" s="6" customFormat="1" ht="27" customHeight="1">
      <c r="B213" s="22"/>
      <c r="C213" s="122" t="s">
        <v>306</v>
      </c>
      <c r="D213" s="122" t="s">
        <v>154</v>
      </c>
      <c r="E213" s="123" t="s">
        <v>307</v>
      </c>
      <c r="F213" s="195" t="s">
        <v>308</v>
      </c>
      <c r="G213" s="196"/>
      <c r="H213" s="196"/>
      <c r="I213" s="196"/>
      <c r="J213" s="124" t="s">
        <v>164</v>
      </c>
      <c r="K213" s="125">
        <v>1.44</v>
      </c>
      <c r="L213" s="197">
        <v>0</v>
      </c>
      <c r="M213" s="196"/>
      <c r="N213" s="198">
        <f>ROUND($L$213*$K$213,2)</f>
        <v>0</v>
      </c>
      <c r="O213" s="196"/>
      <c r="P213" s="196"/>
      <c r="Q213" s="196"/>
      <c r="R213" s="23"/>
      <c r="T213" s="126"/>
      <c r="U213" s="29" t="s">
        <v>43</v>
      </c>
      <c r="V213" s="127">
        <v>0.149</v>
      </c>
      <c r="W213" s="127">
        <f>$V$213*$K$213</f>
        <v>0.21455999999999997</v>
      </c>
      <c r="X213" s="127">
        <v>0.008</v>
      </c>
      <c r="Y213" s="127">
        <f>$X$213*$K$213</f>
        <v>0.011519999999999999</v>
      </c>
      <c r="Z213" s="127">
        <v>0</v>
      </c>
      <c r="AA213" s="128">
        <f>$Z$213*$K$213</f>
        <v>0</v>
      </c>
      <c r="AR213" s="6" t="s">
        <v>211</v>
      </c>
      <c r="AT213" s="6" t="s">
        <v>154</v>
      </c>
      <c r="AU213" s="6" t="s">
        <v>105</v>
      </c>
      <c r="AY213" s="6" t="s">
        <v>153</v>
      </c>
      <c r="BE213" s="81">
        <f>IF($U$213="základní",$N$213,0)</f>
        <v>0</v>
      </c>
      <c r="BF213" s="81">
        <f>IF($U$213="snížená",$N$213,0)</f>
        <v>0</v>
      </c>
      <c r="BG213" s="81">
        <f>IF($U$213="zákl. přenesená",$N$213,0)</f>
        <v>0</v>
      </c>
      <c r="BH213" s="81">
        <f>IF($U$213="sníž. přenesená",$N$213,0)</f>
        <v>0</v>
      </c>
      <c r="BI213" s="81">
        <f>IF($U$213="nulová",$N$213,0)</f>
        <v>0</v>
      </c>
      <c r="BJ213" s="6" t="s">
        <v>21</v>
      </c>
      <c r="BK213" s="81">
        <f>ROUND($L$213*$K$213,2)</f>
        <v>0</v>
      </c>
      <c r="BL213" s="6" t="s">
        <v>211</v>
      </c>
    </row>
    <row r="214" spans="2:64" s="6" customFormat="1" ht="39" customHeight="1">
      <c r="B214" s="22"/>
      <c r="C214" s="122" t="s">
        <v>309</v>
      </c>
      <c r="D214" s="122" t="s">
        <v>154</v>
      </c>
      <c r="E214" s="123" t="s">
        <v>310</v>
      </c>
      <c r="F214" s="195" t="s">
        <v>311</v>
      </c>
      <c r="G214" s="196"/>
      <c r="H214" s="196"/>
      <c r="I214" s="196"/>
      <c r="J214" s="124" t="s">
        <v>164</v>
      </c>
      <c r="K214" s="125">
        <v>1.44</v>
      </c>
      <c r="L214" s="197">
        <v>0</v>
      </c>
      <c r="M214" s="196"/>
      <c r="N214" s="198">
        <f>ROUND($L$214*$K$214,2)</f>
        <v>0</v>
      </c>
      <c r="O214" s="196"/>
      <c r="P214" s="196"/>
      <c r="Q214" s="196"/>
      <c r="R214" s="23"/>
      <c r="T214" s="126"/>
      <c r="U214" s="29" t="s">
        <v>43</v>
      </c>
      <c r="V214" s="127">
        <v>0.1</v>
      </c>
      <c r="W214" s="127">
        <f>$V$214*$K$214</f>
        <v>0.144</v>
      </c>
      <c r="X214" s="127">
        <v>0</v>
      </c>
      <c r="Y214" s="127">
        <f>$X$214*$K$214</f>
        <v>0</v>
      </c>
      <c r="Z214" s="127">
        <v>0</v>
      </c>
      <c r="AA214" s="128">
        <f>$Z$214*$K$214</f>
        <v>0</v>
      </c>
      <c r="AR214" s="6" t="s">
        <v>211</v>
      </c>
      <c r="AT214" s="6" t="s">
        <v>154</v>
      </c>
      <c r="AU214" s="6" t="s">
        <v>105</v>
      </c>
      <c r="AY214" s="6" t="s">
        <v>153</v>
      </c>
      <c r="BE214" s="81">
        <f>IF($U$214="základní",$N$214,0)</f>
        <v>0</v>
      </c>
      <c r="BF214" s="81">
        <f>IF($U$214="snížená",$N$214,0)</f>
        <v>0</v>
      </c>
      <c r="BG214" s="81">
        <f>IF($U$214="zákl. přenesená",$N$214,0)</f>
        <v>0</v>
      </c>
      <c r="BH214" s="81">
        <f>IF($U$214="sníž. přenesená",$N$214,0)</f>
        <v>0</v>
      </c>
      <c r="BI214" s="81">
        <f>IF($U$214="nulová",$N$214,0)</f>
        <v>0</v>
      </c>
      <c r="BJ214" s="6" t="s">
        <v>21</v>
      </c>
      <c r="BK214" s="81">
        <f>ROUND($L$214*$K$214,2)</f>
        <v>0</v>
      </c>
      <c r="BL214" s="6" t="s">
        <v>211</v>
      </c>
    </row>
    <row r="215" spans="2:64" s="6" customFormat="1" ht="27" customHeight="1">
      <c r="B215" s="22"/>
      <c r="C215" s="122" t="s">
        <v>312</v>
      </c>
      <c r="D215" s="122" t="s">
        <v>154</v>
      </c>
      <c r="E215" s="123" t="s">
        <v>313</v>
      </c>
      <c r="F215" s="195" t="s">
        <v>314</v>
      </c>
      <c r="G215" s="196"/>
      <c r="H215" s="196"/>
      <c r="I215" s="196"/>
      <c r="J215" s="124" t="s">
        <v>257</v>
      </c>
      <c r="K215" s="141">
        <v>0</v>
      </c>
      <c r="L215" s="197">
        <v>0</v>
      </c>
      <c r="M215" s="196"/>
      <c r="N215" s="198">
        <f>ROUND($L$215*$K$215,2)</f>
        <v>0</v>
      </c>
      <c r="O215" s="196"/>
      <c r="P215" s="196"/>
      <c r="Q215" s="196"/>
      <c r="R215" s="23"/>
      <c r="T215" s="126"/>
      <c r="U215" s="29" t="s">
        <v>43</v>
      </c>
      <c r="V215" s="127">
        <v>0</v>
      </c>
      <c r="W215" s="127">
        <f>$V$215*$K$215</f>
        <v>0</v>
      </c>
      <c r="X215" s="127">
        <v>0</v>
      </c>
      <c r="Y215" s="127">
        <f>$X$215*$K$215</f>
        <v>0</v>
      </c>
      <c r="Z215" s="127">
        <v>0</v>
      </c>
      <c r="AA215" s="128">
        <f>$Z$215*$K$215</f>
        <v>0</v>
      </c>
      <c r="AR215" s="6" t="s">
        <v>211</v>
      </c>
      <c r="AT215" s="6" t="s">
        <v>154</v>
      </c>
      <c r="AU215" s="6" t="s">
        <v>105</v>
      </c>
      <c r="AY215" s="6" t="s">
        <v>153</v>
      </c>
      <c r="BE215" s="81">
        <f>IF($U$215="základní",$N$215,0)</f>
        <v>0</v>
      </c>
      <c r="BF215" s="81">
        <f>IF($U$215="snížená",$N$215,0)</f>
        <v>0</v>
      </c>
      <c r="BG215" s="81">
        <f>IF($U$215="zákl. přenesená",$N$215,0)</f>
        <v>0</v>
      </c>
      <c r="BH215" s="81">
        <f>IF($U$215="sníž. přenesená",$N$215,0)</f>
        <v>0</v>
      </c>
      <c r="BI215" s="81">
        <f>IF($U$215="nulová",$N$215,0)</f>
        <v>0</v>
      </c>
      <c r="BJ215" s="6" t="s">
        <v>21</v>
      </c>
      <c r="BK215" s="81">
        <f>ROUND($L$215*$K$215,2)</f>
        <v>0</v>
      </c>
      <c r="BL215" s="6" t="s">
        <v>211</v>
      </c>
    </row>
    <row r="216" spans="2:63" s="112" customFormat="1" ht="30.75" customHeight="1">
      <c r="B216" s="113"/>
      <c r="D216" s="121" t="s">
        <v>126</v>
      </c>
      <c r="N216" s="210">
        <f>$BK$216</f>
        <v>0</v>
      </c>
      <c r="O216" s="209"/>
      <c r="P216" s="209"/>
      <c r="Q216" s="209"/>
      <c r="R216" s="116"/>
      <c r="T216" s="117"/>
      <c r="W216" s="118">
        <f>SUM($W$217:$W$222)</f>
        <v>2.9644120000000003</v>
      </c>
      <c r="Y216" s="118">
        <f>SUM($Y$217:$Y$222)</f>
        <v>0</v>
      </c>
      <c r="AA216" s="119">
        <f>SUM($AA$217:$AA$222)</f>
        <v>0</v>
      </c>
      <c r="AR216" s="115" t="s">
        <v>105</v>
      </c>
      <c r="AT216" s="115" t="s">
        <v>77</v>
      </c>
      <c r="AU216" s="115" t="s">
        <v>21</v>
      </c>
      <c r="AY216" s="115" t="s">
        <v>153</v>
      </c>
      <c r="BK216" s="120">
        <f>SUM($BK$217:$BK$222)</f>
        <v>0</v>
      </c>
    </row>
    <row r="217" spans="2:64" s="6" customFormat="1" ht="15.75" customHeight="1">
      <c r="B217" s="22"/>
      <c r="C217" s="122" t="s">
        <v>315</v>
      </c>
      <c r="D217" s="122" t="s">
        <v>154</v>
      </c>
      <c r="E217" s="123" t="s">
        <v>316</v>
      </c>
      <c r="F217" s="195" t="s">
        <v>317</v>
      </c>
      <c r="G217" s="196"/>
      <c r="H217" s="196"/>
      <c r="I217" s="196"/>
      <c r="J217" s="124" t="s">
        <v>164</v>
      </c>
      <c r="K217" s="125">
        <v>92.961</v>
      </c>
      <c r="L217" s="197">
        <v>0</v>
      </c>
      <c r="M217" s="196"/>
      <c r="N217" s="198">
        <f>ROUND($L$217*$K$217,2)</f>
        <v>0</v>
      </c>
      <c r="O217" s="196"/>
      <c r="P217" s="196"/>
      <c r="Q217" s="196"/>
      <c r="R217" s="23"/>
      <c r="T217" s="126"/>
      <c r="U217" s="29" t="s">
        <v>43</v>
      </c>
      <c r="V217" s="127">
        <v>0.012</v>
      </c>
      <c r="W217" s="127">
        <f>$V$217*$K$217</f>
        <v>1.115532</v>
      </c>
      <c r="X217" s="127">
        <v>0</v>
      </c>
      <c r="Y217" s="127">
        <f>$X$217*$K$217</f>
        <v>0</v>
      </c>
      <c r="Z217" s="127">
        <v>0</v>
      </c>
      <c r="AA217" s="128">
        <f>$Z$217*$K$217</f>
        <v>0</v>
      </c>
      <c r="AR217" s="6" t="s">
        <v>211</v>
      </c>
      <c r="AT217" s="6" t="s">
        <v>154</v>
      </c>
      <c r="AU217" s="6" t="s">
        <v>105</v>
      </c>
      <c r="AY217" s="6" t="s">
        <v>153</v>
      </c>
      <c r="BE217" s="81">
        <f>IF($U$217="základní",$N$217,0)</f>
        <v>0</v>
      </c>
      <c r="BF217" s="81">
        <f>IF($U$217="snížená",$N$217,0)</f>
        <v>0</v>
      </c>
      <c r="BG217" s="81">
        <f>IF($U$217="zákl. přenesená",$N$217,0)</f>
        <v>0</v>
      </c>
      <c r="BH217" s="81">
        <f>IF($U$217="sníž. přenesená",$N$217,0)</f>
        <v>0</v>
      </c>
      <c r="BI217" s="81">
        <f>IF($U$217="nulová",$N$217,0)</f>
        <v>0</v>
      </c>
      <c r="BJ217" s="6" t="s">
        <v>21</v>
      </c>
      <c r="BK217" s="81">
        <f>ROUND($L$217*$K$217,2)</f>
        <v>0</v>
      </c>
      <c r="BL217" s="6" t="s">
        <v>211</v>
      </c>
    </row>
    <row r="218" spans="2:51" s="6" customFormat="1" ht="27" customHeight="1">
      <c r="B218" s="129"/>
      <c r="E218" s="130"/>
      <c r="F218" s="199" t="s">
        <v>318</v>
      </c>
      <c r="G218" s="200"/>
      <c r="H218" s="200"/>
      <c r="I218" s="200"/>
      <c r="K218" s="131">
        <v>92.961</v>
      </c>
      <c r="N218" s="130"/>
      <c r="R218" s="132"/>
      <c r="T218" s="133"/>
      <c r="AA218" s="134"/>
      <c r="AT218" s="130" t="s">
        <v>160</v>
      </c>
      <c r="AU218" s="130" t="s">
        <v>105</v>
      </c>
      <c r="AV218" s="130" t="s">
        <v>105</v>
      </c>
      <c r="AW218" s="130" t="s">
        <v>114</v>
      </c>
      <c r="AX218" s="130" t="s">
        <v>78</v>
      </c>
      <c r="AY218" s="130" t="s">
        <v>153</v>
      </c>
    </row>
    <row r="219" spans="2:51" s="6" customFormat="1" ht="15.75" customHeight="1">
      <c r="B219" s="135"/>
      <c r="E219" s="136"/>
      <c r="F219" s="201" t="s">
        <v>161</v>
      </c>
      <c r="G219" s="202"/>
      <c r="H219" s="202"/>
      <c r="I219" s="202"/>
      <c r="K219" s="137">
        <v>92.961</v>
      </c>
      <c r="N219" s="136"/>
      <c r="R219" s="138"/>
      <c r="T219" s="139"/>
      <c r="AA219" s="140"/>
      <c r="AT219" s="136" t="s">
        <v>160</v>
      </c>
      <c r="AU219" s="136" t="s">
        <v>105</v>
      </c>
      <c r="AV219" s="136" t="s">
        <v>158</v>
      </c>
      <c r="AW219" s="136" t="s">
        <v>114</v>
      </c>
      <c r="AX219" s="136" t="s">
        <v>21</v>
      </c>
      <c r="AY219" s="136" t="s">
        <v>153</v>
      </c>
    </row>
    <row r="220" spans="2:64" s="6" customFormat="1" ht="15.75" customHeight="1">
      <c r="B220" s="22"/>
      <c r="C220" s="122" t="s">
        <v>319</v>
      </c>
      <c r="D220" s="122" t="s">
        <v>154</v>
      </c>
      <c r="E220" s="123" t="s">
        <v>320</v>
      </c>
      <c r="F220" s="195" t="s">
        <v>321</v>
      </c>
      <c r="G220" s="196"/>
      <c r="H220" s="196"/>
      <c r="I220" s="196"/>
      <c r="J220" s="124" t="s">
        <v>164</v>
      </c>
      <c r="K220" s="125">
        <v>115.555</v>
      </c>
      <c r="L220" s="197">
        <v>0</v>
      </c>
      <c r="M220" s="196"/>
      <c r="N220" s="198">
        <f>ROUND($L$220*$K$220,2)</f>
        <v>0</v>
      </c>
      <c r="O220" s="196"/>
      <c r="P220" s="196"/>
      <c r="Q220" s="196"/>
      <c r="R220" s="23"/>
      <c r="T220" s="126"/>
      <c r="U220" s="29" t="s">
        <v>43</v>
      </c>
      <c r="V220" s="127">
        <v>0.016</v>
      </c>
      <c r="W220" s="127">
        <f>$V$220*$K$220</f>
        <v>1.84888</v>
      </c>
      <c r="X220" s="127">
        <v>0</v>
      </c>
      <c r="Y220" s="127">
        <f>$X$220*$K$220</f>
        <v>0</v>
      </c>
      <c r="Z220" s="127">
        <v>0</v>
      </c>
      <c r="AA220" s="128">
        <f>$Z$220*$K$220</f>
        <v>0</v>
      </c>
      <c r="AR220" s="6" t="s">
        <v>211</v>
      </c>
      <c r="AT220" s="6" t="s">
        <v>154</v>
      </c>
      <c r="AU220" s="6" t="s">
        <v>105</v>
      </c>
      <c r="AY220" s="6" t="s">
        <v>153</v>
      </c>
      <c r="BE220" s="81">
        <f>IF($U$220="základní",$N$220,0)</f>
        <v>0</v>
      </c>
      <c r="BF220" s="81">
        <f>IF($U$220="snížená",$N$220,0)</f>
        <v>0</v>
      </c>
      <c r="BG220" s="81">
        <f>IF($U$220="zákl. přenesená",$N$220,0)</f>
        <v>0</v>
      </c>
      <c r="BH220" s="81">
        <f>IF($U$220="sníž. přenesená",$N$220,0)</f>
        <v>0</v>
      </c>
      <c r="BI220" s="81">
        <f>IF($U$220="nulová",$N$220,0)</f>
        <v>0</v>
      </c>
      <c r="BJ220" s="6" t="s">
        <v>21</v>
      </c>
      <c r="BK220" s="81">
        <f>ROUND($L$220*$K$220,2)</f>
        <v>0</v>
      </c>
      <c r="BL220" s="6" t="s">
        <v>211</v>
      </c>
    </row>
    <row r="221" spans="2:51" s="6" customFormat="1" ht="15.75" customHeight="1">
      <c r="B221" s="129"/>
      <c r="E221" s="130"/>
      <c r="F221" s="199" t="s">
        <v>322</v>
      </c>
      <c r="G221" s="200"/>
      <c r="H221" s="200"/>
      <c r="I221" s="200"/>
      <c r="K221" s="131">
        <v>115.555</v>
      </c>
      <c r="N221" s="130"/>
      <c r="R221" s="132"/>
      <c r="T221" s="133"/>
      <c r="AA221" s="134"/>
      <c r="AT221" s="130" t="s">
        <v>160</v>
      </c>
      <c r="AU221" s="130" t="s">
        <v>105</v>
      </c>
      <c r="AV221" s="130" t="s">
        <v>105</v>
      </c>
      <c r="AW221" s="130" t="s">
        <v>114</v>
      </c>
      <c r="AX221" s="130" t="s">
        <v>21</v>
      </c>
      <c r="AY221" s="130" t="s">
        <v>153</v>
      </c>
    </row>
    <row r="222" spans="2:64" s="6" customFormat="1" ht="27" customHeight="1">
      <c r="B222" s="22"/>
      <c r="C222" s="142" t="s">
        <v>323</v>
      </c>
      <c r="D222" s="142" t="s">
        <v>267</v>
      </c>
      <c r="E222" s="143" t="s">
        <v>324</v>
      </c>
      <c r="F222" s="203" t="s">
        <v>325</v>
      </c>
      <c r="G222" s="204"/>
      <c r="H222" s="204"/>
      <c r="I222" s="204"/>
      <c r="J222" s="144" t="s">
        <v>164</v>
      </c>
      <c r="K222" s="145">
        <v>121.333</v>
      </c>
      <c r="L222" s="205">
        <v>0</v>
      </c>
      <c r="M222" s="204"/>
      <c r="N222" s="206">
        <f>ROUND($L$222*$K$222,2)</f>
        <v>0</v>
      </c>
      <c r="O222" s="196"/>
      <c r="P222" s="196"/>
      <c r="Q222" s="196"/>
      <c r="R222" s="23"/>
      <c r="T222" s="126"/>
      <c r="U222" s="29" t="s">
        <v>43</v>
      </c>
      <c r="V222" s="127">
        <v>0</v>
      </c>
      <c r="W222" s="127">
        <f>$V$222*$K$222</f>
        <v>0</v>
      </c>
      <c r="X222" s="127">
        <v>0</v>
      </c>
      <c r="Y222" s="127">
        <f>$X$222*$K$222</f>
        <v>0</v>
      </c>
      <c r="Z222" s="127">
        <v>0</v>
      </c>
      <c r="AA222" s="128">
        <f>$Z$222*$K$222</f>
        <v>0</v>
      </c>
      <c r="AR222" s="6" t="s">
        <v>271</v>
      </c>
      <c r="AT222" s="6" t="s">
        <v>267</v>
      </c>
      <c r="AU222" s="6" t="s">
        <v>105</v>
      </c>
      <c r="AY222" s="6" t="s">
        <v>153</v>
      </c>
      <c r="BE222" s="81">
        <f>IF($U$222="základní",$N$222,0)</f>
        <v>0</v>
      </c>
      <c r="BF222" s="81">
        <f>IF($U$222="snížená",$N$222,0)</f>
        <v>0</v>
      </c>
      <c r="BG222" s="81">
        <f>IF($U$222="zákl. přenesená",$N$222,0)</f>
        <v>0</v>
      </c>
      <c r="BH222" s="81">
        <f>IF($U$222="sníž. přenesená",$N$222,0)</f>
        <v>0</v>
      </c>
      <c r="BI222" s="81">
        <f>IF($U$222="nulová",$N$222,0)</f>
        <v>0</v>
      </c>
      <c r="BJ222" s="6" t="s">
        <v>21</v>
      </c>
      <c r="BK222" s="81">
        <f>ROUND($L$222*$K$222,2)</f>
        <v>0</v>
      </c>
      <c r="BL222" s="6" t="s">
        <v>211</v>
      </c>
    </row>
    <row r="223" spans="2:63" s="112" customFormat="1" ht="30.75" customHeight="1">
      <c r="B223" s="113"/>
      <c r="D223" s="121" t="s">
        <v>127</v>
      </c>
      <c r="N223" s="210">
        <f>$BK$223</f>
        <v>0</v>
      </c>
      <c r="O223" s="209"/>
      <c r="P223" s="209"/>
      <c r="Q223" s="209"/>
      <c r="R223" s="116"/>
      <c r="T223" s="117"/>
      <c r="W223" s="118">
        <f>SUM($W$224:$W$225)</f>
        <v>112.83248800000001</v>
      </c>
      <c r="Y223" s="118">
        <f>SUM($Y$224:$Y$225)</f>
        <v>0</v>
      </c>
      <c r="AA223" s="119">
        <f>SUM($AA$224:$AA$225)</f>
        <v>0</v>
      </c>
      <c r="AR223" s="115" t="s">
        <v>105</v>
      </c>
      <c r="AT223" s="115" t="s">
        <v>77</v>
      </c>
      <c r="AU223" s="115" t="s">
        <v>21</v>
      </c>
      <c r="AY223" s="115" t="s">
        <v>153</v>
      </c>
      <c r="BK223" s="120">
        <f>SUM($BK$224:$BK$225)</f>
        <v>0</v>
      </c>
    </row>
    <row r="224" spans="2:64" s="6" customFormat="1" ht="39" customHeight="1">
      <c r="B224" s="22"/>
      <c r="C224" s="122" t="s">
        <v>326</v>
      </c>
      <c r="D224" s="122" t="s">
        <v>154</v>
      </c>
      <c r="E224" s="123" t="s">
        <v>327</v>
      </c>
      <c r="F224" s="195" t="s">
        <v>328</v>
      </c>
      <c r="G224" s="196"/>
      <c r="H224" s="196"/>
      <c r="I224" s="196"/>
      <c r="J224" s="124" t="s">
        <v>164</v>
      </c>
      <c r="K224" s="125">
        <v>167.656</v>
      </c>
      <c r="L224" s="197">
        <v>0</v>
      </c>
      <c r="M224" s="196"/>
      <c r="N224" s="198">
        <f>ROUND($L$224*$K$224,2)</f>
        <v>0</v>
      </c>
      <c r="O224" s="196"/>
      <c r="P224" s="196"/>
      <c r="Q224" s="196"/>
      <c r="R224" s="23"/>
      <c r="T224" s="126"/>
      <c r="U224" s="29" t="s">
        <v>43</v>
      </c>
      <c r="V224" s="127">
        <v>0.673</v>
      </c>
      <c r="W224" s="127">
        <f>$V$224*$K$224</f>
        <v>112.83248800000001</v>
      </c>
      <c r="X224" s="127">
        <v>0</v>
      </c>
      <c r="Y224" s="127">
        <f>$X$224*$K$224</f>
        <v>0</v>
      </c>
      <c r="Z224" s="127">
        <v>0</v>
      </c>
      <c r="AA224" s="128">
        <f>$Z$224*$K$224</f>
        <v>0</v>
      </c>
      <c r="AR224" s="6" t="s">
        <v>211</v>
      </c>
      <c r="AT224" s="6" t="s">
        <v>154</v>
      </c>
      <c r="AU224" s="6" t="s">
        <v>105</v>
      </c>
      <c r="AY224" s="6" t="s">
        <v>153</v>
      </c>
      <c r="BE224" s="81">
        <f>IF($U$224="základní",$N$224,0)</f>
        <v>0</v>
      </c>
      <c r="BF224" s="81">
        <f>IF($U$224="snížená",$N$224,0)</f>
        <v>0</v>
      </c>
      <c r="BG224" s="81">
        <f>IF($U$224="zákl. přenesená",$N$224,0)</f>
        <v>0</v>
      </c>
      <c r="BH224" s="81">
        <f>IF($U$224="sníž. přenesená",$N$224,0)</f>
        <v>0</v>
      </c>
      <c r="BI224" s="81">
        <f>IF($U$224="nulová",$N$224,0)</f>
        <v>0</v>
      </c>
      <c r="BJ224" s="6" t="s">
        <v>21</v>
      </c>
      <c r="BK224" s="81">
        <f>ROUND($L$224*$K$224,2)</f>
        <v>0</v>
      </c>
      <c r="BL224" s="6" t="s">
        <v>211</v>
      </c>
    </row>
    <row r="225" spans="2:51" s="6" customFormat="1" ht="27" customHeight="1">
      <c r="B225" s="129"/>
      <c r="E225" s="130"/>
      <c r="F225" s="199" t="s">
        <v>329</v>
      </c>
      <c r="G225" s="200"/>
      <c r="H225" s="200"/>
      <c r="I225" s="200"/>
      <c r="K225" s="131">
        <v>167.656</v>
      </c>
      <c r="N225" s="130"/>
      <c r="R225" s="132"/>
      <c r="T225" s="133"/>
      <c r="AA225" s="134"/>
      <c r="AT225" s="130" t="s">
        <v>160</v>
      </c>
      <c r="AU225" s="130" t="s">
        <v>105</v>
      </c>
      <c r="AV225" s="130" t="s">
        <v>105</v>
      </c>
      <c r="AW225" s="130" t="s">
        <v>114</v>
      </c>
      <c r="AX225" s="130" t="s">
        <v>21</v>
      </c>
      <c r="AY225" s="130" t="s">
        <v>153</v>
      </c>
    </row>
    <row r="226" spans="2:63" s="112" customFormat="1" ht="30.75" customHeight="1">
      <c r="B226" s="113"/>
      <c r="D226" s="121" t="s">
        <v>128</v>
      </c>
      <c r="N226" s="210">
        <f>$BK$226</f>
        <v>0</v>
      </c>
      <c r="O226" s="209"/>
      <c r="P226" s="209"/>
      <c r="Q226" s="209"/>
      <c r="R226" s="116"/>
      <c r="T226" s="117"/>
      <c r="W226" s="118">
        <f>SUM($W$227:$W$228)</f>
        <v>1.6</v>
      </c>
      <c r="Y226" s="118">
        <f>SUM($Y$227:$Y$228)</f>
        <v>0.06999</v>
      </c>
      <c r="AA226" s="119">
        <f>SUM($AA$227:$AA$228)</f>
        <v>0</v>
      </c>
      <c r="AR226" s="115" t="s">
        <v>105</v>
      </c>
      <c r="AT226" s="115" t="s">
        <v>77</v>
      </c>
      <c r="AU226" s="115" t="s">
        <v>21</v>
      </c>
      <c r="AY226" s="115" t="s">
        <v>153</v>
      </c>
      <c r="BK226" s="120">
        <f>SUM($BK$227:$BK$228)</f>
        <v>0</v>
      </c>
    </row>
    <row r="227" spans="2:64" s="6" customFormat="1" ht="27" customHeight="1">
      <c r="B227" s="22"/>
      <c r="C227" s="122" t="s">
        <v>330</v>
      </c>
      <c r="D227" s="122" t="s">
        <v>154</v>
      </c>
      <c r="E227" s="123" t="s">
        <v>331</v>
      </c>
      <c r="F227" s="195" t="s">
        <v>332</v>
      </c>
      <c r="G227" s="196"/>
      <c r="H227" s="196"/>
      <c r="I227" s="196"/>
      <c r="J227" s="124" t="s">
        <v>270</v>
      </c>
      <c r="K227" s="125">
        <v>1</v>
      </c>
      <c r="L227" s="197">
        <v>0</v>
      </c>
      <c r="M227" s="196"/>
      <c r="N227" s="198">
        <f>ROUND($L$227*$K$227,2)</f>
        <v>0</v>
      </c>
      <c r="O227" s="196"/>
      <c r="P227" s="196"/>
      <c r="Q227" s="196"/>
      <c r="R227" s="23"/>
      <c r="T227" s="126"/>
      <c r="U227" s="29" t="s">
        <v>43</v>
      </c>
      <c r="V227" s="127">
        <v>1</v>
      </c>
      <c r="W227" s="127">
        <f>$V$227*$K$227</f>
        <v>1</v>
      </c>
      <c r="X227" s="127">
        <v>0.05356</v>
      </c>
      <c r="Y227" s="127">
        <f>$X$227*$K$227</f>
        <v>0.05356</v>
      </c>
      <c r="Z227" s="127">
        <v>0</v>
      </c>
      <c r="AA227" s="128">
        <f>$Z$227*$K$227</f>
        <v>0</v>
      </c>
      <c r="AR227" s="6" t="s">
        <v>211</v>
      </c>
      <c r="AT227" s="6" t="s">
        <v>154</v>
      </c>
      <c r="AU227" s="6" t="s">
        <v>105</v>
      </c>
      <c r="AY227" s="6" t="s">
        <v>153</v>
      </c>
      <c r="BE227" s="81">
        <f>IF($U$227="základní",$N$227,0)</f>
        <v>0</v>
      </c>
      <c r="BF227" s="81">
        <f>IF($U$227="snížená",$N$227,0)</f>
        <v>0</v>
      </c>
      <c r="BG227" s="81">
        <f>IF($U$227="zákl. přenesená",$N$227,0)</f>
        <v>0</v>
      </c>
      <c r="BH227" s="81">
        <f>IF($U$227="sníž. přenesená",$N$227,0)</f>
        <v>0</v>
      </c>
      <c r="BI227" s="81">
        <f>IF($U$227="nulová",$N$227,0)</f>
        <v>0</v>
      </c>
      <c r="BJ227" s="6" t="s">
        <v>21</v>
      </c>
      <c r="BK227" s="81">
        <f>ROUND($L$227*$K$227,2)</f>
        <v>0</v>
      </c>
      <c r="BL227" s="6" t="s">
        <v>211</v>
      </c>
    </row>
    <row r="228" spans="2:64" s="6" customFormat="1" ht="15.75" customHeight="1">
      <c r="B228" s="22"/>
      <c r="C228" s="122" t="s">
        <v>333</v>
      </c>
      <c r="D228" s="122" t="s">
        <v>154</v>
      </c>
      <c r="E228" s="123" t="s">
        <v>334</v>
      </c>
      <c r="F228" s="195" t="s">
        <v>335</v>
      </c>
      <c r="G228" s="196"/>
      <c r="H228" s="196"/>
      <c r="I228" s="196"/>
      <c r="J228" s="124" t="s">
        <v>336</v>
      </c>
      <c r="K228" s="125">
        <v>1</v>
      </c>
      <c r="L228" s="197">
        <v>0</v>
      </c>
      <c r="M228" s="196"/>
      <c r="N228" s="198">
        <f>ROUND($L$228*$K$228,2)</f>
        <v>0</v>
      </c>
      <c r="O228" s="196"/>
      <c r="P228" s="196"/>
      <c r="Q228" s="196"/>
      <c r="R228" s="23"/>
      <c r="T228" s="126"/>
      <c r="U228" s="29" t="s">
        <v>43</v>
      </c>
      <c r="V228" s="127">
        <v>0.6</v>
      </c>
      <c r="W228" s="127">
        <f>$V$228*$K$228</f>
        <v>0.6</v>
      </c>
      <c r="X228" s="127">
        <v>0.01643</v>
      </c>
      <c r="Y228" s="127">
        <f>$X$228*$K$228</f>
        <v>0.01643</v>
      </c>
      <c r="Z228" s="127">
        <v>0</v>
      </c>
      <c r="AA228" s="128">
        <f>$Z$228*$K$228</f>
        <v>0</v>
      </c>
      <c r="AR228" s="6" t="s">
        <v>211</v>
      </c>
      <c r="AT228" s="6" t="s">
        <v>154</v>
      </c>
      <c r="AU228" s="6" t="s">
        <v>105</v>
      </c>
      <c r="AY228" s="6" t="s">
        <v>153</v>
      </c>
      <c r="BE228" s="81">
        <f>IF($U$228="základní",$N$228,0)</f>
        <v>0</v>
      </c>
      <c r="BF228" s="81">
        <f>IF($U$228="snížená",$N$228,0)</f>
        <v>0</v>
      </c>
      <c r="BG228" s="81">
        <f>IF($U$228="zákl. přenesená",$N$228,0)</f>
        <v>0</v>
      </c>
      <c r="BH228" s="81">
        <f>IF($U$228="sníž. přenesená",$N$228,0)</f>
        <v>0</v>
      </c>
      <c r="BI228" s="81">
        <f>IF($U$228="nulová",$N$228,0)</f>
        <v>0</v>
      </c>
      <c r="BJ228" s="6" t="s">
        <v>21</v>
      </c>
      <c r="BK228" s="81">
        <f>ROUND($L$228*$K$228,2)</f>
        <v>0</v>
      </c>
      <c r="BL228" s="6" t="s">
        <v>211</v>
      </c>
    </row>
    <row r="229" spans="2:63" s="6" customFormat="1" ht="51" customHeight="1">
      <c r="B229" s="22"/>
      <c r="D229" s="114" t="s">
        <v>337</v>
      </c>
      <c r="N229" s="208">
        <f>$BK$229</f>
        <v>0</v>
      </c>
      <c r="O229" s="151"/>
      <c r="P229" s="151"/>
      <c r="Q229" s="151"/>
      <c r="R229" s="23"/>
      <c r="T229" s="146"/>
      <c r="U229" s="41"/>
      <c r="V229" s="41"/>
      <c r="W229" s="41"/>
      <c r="X229" s="41"/>
      <c r="Y229" s="41"/>
      <c r="Z229" s="41"/>
      <c r="AA229" s="43"/>
      <c r="AT229" s="6" t="s">
        <v>77</v>
      </c>
      <c r="AU229" s="6" t="s">
        <v>78</v>
      </c>
      <c r="AY229" s="6" t="s">
        <v>338</v>
      </c>
      <c r="BK229" s="81">
        <v>0</v>
      </c>
    </row>
    <row r="230" spans="2:18" s="6" customFormat="1" ht="7.5" customHeight="1">
      <c r="B230" s="44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6"/>
    </row>
    <row r="231" s="2" customFormat="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$N$229</f>
        <v>0</v>
      </c>
    </row>
  </sheetData>
  <sheetProtection/>
  <mergeCells count="276">
    <mergeCell ref="H1:K1"/>
    <mergeCell ref="S2:AC2"/>
    <mergeCell ref="N201:Q201"/>
    <mergeCell ref="N208:Q208"/>
    <mergeCell ref="N216:Q216"/>
    <mergeCell ref="N223:Q223"/>
    <mergeCell ref="N226:Q226"/>
    <mergeCell ref="N229:Q229"/>
    <mergeCell ref="N131:Q131"/>
    <mergeCell ref="N135:Q135"/>
    <mergeCell ref="N154:Q154"/>
    <mergeCell ref="N171:Q171"/>
    <mergeCell ref="N178:Q178"/>
    <mergeCell ref="N179:Q179"/>
    <mergeCell ref="F225:I225"/>
    <mergeCell ref="F227:I227"/>
    <mergeCell ref="L227:M227"/>
    <mergeCell ref="N227:Q227"/>
    <mergeCell ref="F228:I228"/>
    <mergeCell ref="L228:M228"/>
    <mergeCell ref="N228:Q228"/>
    <mergeCell ref="F222:I222"/>
    <mergeCell ref="L222:M222"/>
    <mergeCell ref="N222:Q222"/>
    <mergeCell ref="F224:I224"/>
    <mergeCell ref="L224:M224"/>
    <mergeCell ref="N224:Q224"/>
    <mergeCell ref="F218:I218"/>
    <mergeCell ref="F219:I219"/>
    <mergeCell ref="F220:I220"/>
    <mergeCell ref="L220:M220"/>
    <mergeCell ref="N220:Q220"/>
    <mergeCell ref="F221:I221"/>
    <mergeCell ref="F215:I215"/>
    <mergeCell ref="L215:M215"/>
    <mergeCell ref="N215:Q215"/>
    <mergeCell ref="F217:I217"/>
    <mergeCell ref="L217:M217"/>
    <mergeCell ref="N217:Q217"/>
    <mergeCell ref="F213:I213"/>
    <mergeCell ref="L213:M213"/>
    <mergeCell ref="N213:Q213"/>
    <mergeCell ref="F214:I214"/>
    <mergeCell ref="L214:M214"/>
    <mergeCell ref="N214:Q214"/>
    <mergeCell ref="F210:I210"/>
    <mergeCell ref="F211:I211"/>
    <mergeCell ref="L211:M211"/>
    <mergeCell ref="N211:Q211"/>
    <mergeCell ref="F212:I212"/>
    <mergeCell ref="L212:M212"/>
    <mergeCell ref="N212:Q212"/>
    <mergeCell ref="F206:I206"/>
    <mergeCell ref="F207:I207"/>
    <mergeCell ref="L207:M207"/>
    <mergeCell ref="N207:Q207"/>
    <mergeCell ref="F209:I209"/>
    <mergeCell ref="L209:M209"/>
    <mergeCell ref="N209:Q209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198:I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F197:I197"/>
    <mergeCell ref="L197:M197"/>
    <mergeCell ref="N197:Q197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7:I187"/>
    <mergeCell ref="F188:I188"/>
    <mergeCell ref="L188:M188"/>
    <mergeCell ref="N188:Q188"/>
    <mergeCell ref="F190:I190"/>
    <mergeCell ref="L190:M190"/>
    <mergeCell ref="N190:Q190"/>
    <mergeCell ref="N189:Q189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0:I180"/>
    <mergeCell ref="L180:M180"/>
    <mergeCell ref="N180:Q180"/>
    <mergeCell ref="F182:I182"/>
    <mergeCell ref="L182:M182"/>
    <mergeCell ref="N182:Q182"/>
    <mergeCell ref="N181:Q181"/>
    <mergeCell ref="F175:I175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F172:I172"/>
    <mergeCell ref="L172:M172"/>
    <mergeCell ref="N172:Q172"/>
    <mergeCell ref="F165:I165"/>
    <mergeCell ref="F166:I166"/>
    <mergeCell ref="F167:I167"/>
    <mergeCell ref="L167:M167"/>
    <mergeCell ref="N167:Q167"/>
    <mergeCell ref="F168:I168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F159:I159"/>
    <mergeCell ref="L159:M159"/>
    <mergeCell ref="N159:Q159"/>
    <mergeCell ref="F160:I160"/>
    <mergeCell ref="L160:M160"/>
    <mergeCell ref="N160:Q160"/>
    <mergeCell ref="F153:I153"/>
    <mergeCell ref="F155:I155"/>
    <mergeCell ref="L155:M155"/>
    <mergeCell ref="N155:Q155"/>
    <mergeCell ref="F156:I156"/>
    <mergeCell ref="F157:I157"/>
    <mergeCell ref="L157:M157"/>
    <mergeCell ref="N157:Q157"/>
    <mergeCell ref="F149:I149"/>
    <mergeCell ref="F150:I150"/>
    <mergeCell ref="F151:I151"/>
    <mergeCell ref="L151:M151"/>
    <mergeCell ref="N151:Q151"/>
    <mergeCell ref="F152:I152"/>
    <mergeCell ref="F145:I145"/>
    <mergeCell ref="F146:I146"/>
    <mergeCell ref="F147:I147"/>
    <mergeCell ref="L147:M147"/>
    <mergeCell ref="N147:Q147"/>
    <mergeCell ref="F148:I148"/>
    <mergeCell ref="L148:M148"/>
    <mergeCell ref="N148:Q148"/>
    <mergeCell ref="F142:I142"/>
    <mergeCell ref="F143:I143"/>
    <mergeCell ref="L143:M143"/>
    <mergeCell ref="N143:Q143"/>
    <mergeCell ref="F144:I144"/>
    <mergeCell ref="L144:M144"/>
    <mergeCell ref="N144:Q144"/>
    <mergeCell ref="F138:I138"/>
    <mergeCell ref="F139:I139"/>
    <mergeCell ref="F140:I140"/>
    <mergeCell ref="L140:M140"/>
    <mergeCell ref="N140:Q140"/>
    <mergeCell ref="F141:I141"/>
    <mergeCell ref="F133:I133"/>
    <mergeCell ref="F134:I134"/>
    <mergeCell ref="F136:I136"/>
    <mergeCell ref="L136:M136"/>
    <mergeCell ref="N136:Q136"/>
    <mergeCell ref="F137:I137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N129:Q129"/>
    <mergeCell ref="N130:Q130"/>
    <mergeCell ref="N110:Q110"/>
    <mergeCell ref="L112:Q112"/>
    <mergeCell ref="C118:Q118"/>
    <mergeCell ref="F120:P120"/>
    <mergeCell ref="F121:P121"/>
    <mergeCell ref="M123:P123"/>
    <mergeCell ref="D107:H107"/>
    <mergeCell ref="N107:Q107"/>
    <mergeCell ref="D108:H108"/>
    <mergeCell ref="N108:Q108"/>
    <mergeCell ref="D109:H109"/>
    <mergeCell ref="N109:Q109"/>
    <mergeCell ref="N101:Q101"/>
    <mergeCell ref="N102:Q102"/>
    <mergeCell ref="N104:Q104"/>
    <mergeCell ref="D105:H105"/>
    <mergeCell ref="N105:Q105"/>
    <mergeCell ref="D106:H106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dcterms:modified xsi:type="dcterms:W3CDTF">2014-02-20T09:29:47Z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