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120" windowHeight="11790" activeTab="0"/>
  </bookViews>
  <sheets>
    <sheet name="rozpočet  BEZ FINANČNÍ Č." sheetId="1" r:id="rId1"/>
    <sheet name="Krycí list" sheetId="2" r:id="rId2"/>
    <sheet name="Rozpocet" sheetId="3" r:id="rId3"/>
  </sheets>
  <externalReferences>
    <externalReference r:id="rId6"/>
  </externalReferences>
  <definedNames>
    <definedName name="_xlnm.Print_Area" localSheetId="0">'rozpočet  BEZ FINANČNÍ Č.'!$A$1:$F$276</definedName>
  </definedNames>
  <calcPr fullCalcOnLoad="1"/>
</workbook>
</file>

<file path=xl/sharedStrings.xml><?xml version="1.0" encoding="utf-8"?>
<sst xmlns="http://schemas.openxmlformats.org/spreadsheetml/2006/main" count="944" uniqueCount="444">
  <si>
    <t xml:space="preserve">Práce /montáž/  </t>
  </si>
  <si>
    <t>p.č.</t>
  </si>
  <si>
    <t>název</t>
  </si>
  <si>
    <t>m.j.</t>
  </si>
  <si>
    <t>množ.</t>
  </si>
  <si>
    <t>cena/jedn. /Kč/</t>
  </si>
  <si>
    <t>cena celk. /Kč/</t>
  </si>
  <si>
    <t>ks</t>
  </si>
  <si>
    <t>184 10-2114</t>
  </si>
  <si>
    <t>184 20-2112</t>
  </si>
  <si>
    <t>184 92-1096</t>
  </si>
  <si>
    <r>
      <t>m</t>
    </r>
    <r>
      <rPr>
        <vertAlign val="superscript"/>
        <sz val="7"/>
        <rFont val="Arial Narrow"/>
        <family val="2"/>
      </rPr>
      <t>2</t>
    </r>
  </si>
  <si>
    <t>185 85-1111</t>
  </si>
  <si>
    <t>Práce celkem</t>
  </si>
  <si>
    <t>cena/jedn /Kč/</t>
  </si>
  <si>
    <t>Výsadbový materiál celkem</t>
  </si>
  <si>
    <t>OSTATNÍ MATERIÁL</t>
  </si>
  <si>
    <t>Půdní kondicioner Terracottem /0,5 kg/jamka/</t>
  </si>
  <si>
    <t>kg</t>
  </si>
  <si>
    <t>m3</t>
  </si>
  <si>
    <t>Kůl frézovaný se špicí 8/250 3ks/strom</t>
  </si>
  <si>
    <t>Příčka 8/50 3/ks/strom</t>
  </si>
  <si>
    <t>m</t>
  </si>
  <si>
    <t>Úvazek bavlněný š. 3cm, 3 bm/strom</t>
  </si>
  <si>
    <t>Ostatní materiál celkem</t>
  </si>
  <si>
    <t>Specifikace celkem</t>
  </si>
  <si>
    <t>184 90-1112</t>
  </si>
  <si>
    <t>Půdní kondicioner Terracottem /0,2 kg/jamka/</t>
  </si>
  <si>
    <t>184 10-2111</t>
  </si>
  <si>
    <t>184 80-2111</t>
  </si>
  <si>
    <t>Roundup Bioactiv/80ml/l vody/100m2/</t>
  </si>
  <si>
    <t>l</t>
  </si>
  <si>
    <t>r</t>
  </si>
  <si>
    <t>Projekt rekonstrukce zeleně a obnovy místa pro pohybové aktivity Kolín Družstevní ul.</t>
  </si>
  <si>
    <t>ROZPOČET</t>
  </si>
  <si>
    <t>7.1</t>
  </si>
  <si>
    <t>Kácení</t>
  </si>
  <si>
    <t>KÁCENÍ CELKEM</t>
  </si>
  <si>
    <t>Ošetření ponechaných stromů</t>
  </si>
  <si>
    <t>OŠETŘENÍ PONECHANÝCH STROMŮ CELKEM</t>
  </si>
  <si>
    <t>111 20-3111</t>
  </si>
  <si>
    <t>112 10-3214</t>
  </si>
  <si>
    <t>162 20-1402</t>
  </si>
  <si>
    <t>162 30-1412</t>
  </si>
  <si>
    <r>
      <t xml:space="preserve">Odstranění pařezu vč. náběhů </t>
    </r>
    <r>
      <rPr>
        <sz val="7"/>
        <rFont val="Arial Narrow"/>
        <family val="2"/>
      </rPr>
      <t>odfréz. do hl. 500mm o prům. větví do 100mm</t>
    </r>
  </si>
  <si>
    <r>
      <t xml:space="preserve">Zásyp jam po odfréz. pařezech </t>
    </r>
    <r>
      <rPr>
        <sz val="7"/>
        <rFont val="Arial Narrow"/>
        <family val="2"/>
      </rPr>
      <t>včetně dodání potřebné ornice, s mírným utužením</t>
    </r>
  </si>
  <si>
    <r>
      <t>Pokácení stromu</t>
    </r>
    <r>
      <rPr>
        <sz val="7"/>
        <rFont val="Arial Narrow"/>
        <family val="2"/>
      </rPr>
      <t xml:space="preserve"> ve ztížených podmínkách s rozřezáním a odstraněním větví a kmene do vzdálenosti 20m, se složením na hromady, nebo s naložením na dopravní prostředek </t>
    </r>
    <r>
      <rPr>
        <i/>
        <sz val="7"/>
        <rFont val="Arial Narrow"/>
        <family val="2"/>
      </rPr>
      <t>v rov. nebo na svahu do 1:5</t>
    </r>
    <r>
      <rPr>
        <sz val="7"/>
        <rFont val="Arial Narrow"/>
        <family val="2"/>
      </rPr>
      <t xml:space="preserve"> </t>
    </r>
    <r>
      <rPr>
        <b/>
        <sz val="7"/>
        <rFont val="Arial Narrow"/>
        <family val="2"/>
      </rPr>
      <t>listnatého</t>
    </r>
    <r>
      <rPr>
        <sz val="7"/>
        <rFont val="Arial Narrow"/>
        <family val="2"/>
      </rPr>
      <t xml:space="preserve"> o průměru kmene na řezné ploše pařezu</t>
    </r>
    <r>
      <rPr>
        <b/>
        <sz val="7"/>
        <rFont val="Arial Narrow"/>
        <family val="2"/>
      </rPr>
      <t xml:space="preserve"> </t>
    </r>
    <r>
      <rPr>
        <sz val="7"/>
        <rFont val="Arial Narrow"/>
        <family val="2"/>
      </rPr>
      <t xml:space="preserve">od 400mm </t>
    </r>
    <r>
      <rPr>
        <b/>
        <sz val="7"/>
        <rFont val="Arial Narrow"/>
        <family val="2"/>
      </rPr>
      <t>do 500mm</t>
    </r>
  </si>
  <si>
    <r>
      <t>Vodorovné přemístění větví</t>
    </r>
    <r>
      <rPr>
        <sz val="7"/>
        <rFont val="Arial Narrow"/>
        <family val="2"/>
      </rPr>
      <t xml:space="preserve"> stromů</t>
    </r>
    <r>
      <rPr>
        <b/>
        <sz val="7"/>
        <rFont val="Arial Narrow"/>
        <family val="2"/>
      </rPr>
      <t xml:space="preserve"> listnatých </t>
    </r>
    <r>
      <rPr>
        <sz val="7"/>
        <rFont val="Arial Narrow"/>
        <family val="2"/>
      </rPr>
      <t xml:space="preserve">s naložením, složením a dopravou do 5000m o prům. kmene přes 300mm </t>
    </r>
    <r>
      <rPr>
        <b/>
        <sz val="7"/>
        <rFont val="Arial Narrow"/>
        <family val="2"/>
      </rPr>
      <t xml:space="preserve">do 500mm </t>
    </r>
  </si>
  <si>
    <r>
      <t>Vodorovné přemístění kmenů</t>
    </r>
    <r>
      <rPr>
        <sz val="7"/>
        <rFont val="Arial Narrow"/>
        <family val="2"/>
      </rPr>
      <t xml:space="preserve"> stromů</t>
    </r>
    <r>
      <rPr>
        <b/>
        <sz val="7"/>
        <rFont val="Arial Narrow"/>
        <family val="2"/>
      </rPr>
      <t xml:space="preserve"> listnatých </t>
    </r>
    <r>
      <rPr>
        <sz val="7"/>
        <rFont val="Arial Narrow"/>
        <family val="2"/>
      </rPr>
      <t xml:space="preserve">s naložením, složením a dopravou do 5000m o prům. kmene přes 300mm </t>
    </r>
    <r>
      <rPr>
        <b/>
        <sz val="7"/>
        <rFont val="Arial Narrow"/>
        <family val="2"/>
      </rPr>
      <t>do 500mm</t>
    </r>
  </si>
  <si>
    <t>Úprava podchozí výšky u stromů č. 7-9</t>
  </si>
  <si>
    <t>2</t>
  </si>
  <si>
    <t>30</t>
  </si>
  <si>
    <t>12</t>
  </si>
  <si>
    <t>10</t>
  </si>
  <si>
    <t>5</t>
  </si>
  <si>
    <t>22</t>
  </si>
  <si>
    <t>1</t>
  </si>
  <si>
    <t>3</t>
  </si>
  <si>
    <t>7</t>
  </si>
  <si>
    <t>9</t>
  </si>
  <si>
    <t>8</t>
  </si>
  <si>
    <t>18</t>
  </si>
  <si>
    <t>6</t>
  </si>
  <si>
    <t>14</t>
  </si>
  <si>
    <t>40-60</t>
  </si>
  <si>
    <t>ZŘ1, odstranit kolmo rostoucí vlky, upravit podchozí výšku - strom č. 2</t>
  </si>
  <si>
    <t>Potlačit řezem dvojení, zakrácením jednoho z kmenů v 1/2 na větev nižšího řádu - strom č.5</t>
  </si>
  <si>
    <t>Odejmout celou 3. větev - strom č.12</t>
  </si>
  <si>
    <r>
      <t xml:space="preserve">Práce /montáž/  - </t>
    </r>
    <r>
      <rPr>
        <sz val="8"/>
        <rFont val="Arial Narrow"/>
        <family val="2"/>
      </rPr>
      <t>v ceně je zahrnuto naložení, odvoz a likvidace ořezané hmoty</t>
    </r>
  </si>
  <si>
    <t>m2</t>
  </si>
  <si>
    <t>162 30-1501</t>
  </si>
  <si>
    <r>
      <t xml:space="preserve">Vodorovné přemístění </t>
    </r>
    <r>
      <rPr>
        <sz val="7"/>
        <rFont val="Arial Narrow"/>
        <family val="2"/>
      </rPr>
      <t>smýcených</t>
    </r>
    <r>
      <rPr>
        <b/>
        <sz val="7"/>
        <rFont val="Arial Narrow"/>
        <family val="2"/>
      </rPr>
      <t xml:space="preserve"> křovin </t>
    </r>
    <r>
      <rPr>
        <sz val="7"/>
        <rFont val="Arial Narrow"/>
        <family val="2"/>
      </rPr>
      <t>do průměru kmene 100mm na vzdálenost</t>
    </r>
    <r>
      <rPr>
        <b/>
        <sz val="7"/>
        <rFont val="Arial Narrow"/>
        <family val="2"/>
      </rPr>
      <t xml:space="preserve"> do 5km</t>
    </r>
  </si>
  <si>
    <t>111 21-2121</t>
  </si>
  <si>
    <t>Výsadba keřů solitérních</t>
  </si>
  <si>
    <t>183 10-1214</t>
  </si>
  <si>
    <r>
      <t>Hloubení jamek</t>
    </r>
    <r>
      <rPr>
        <sz val="7"/>
        <rFont val="Arial Narrow"/>
        <family val="2"/>
      </rPr>
      <t xml:space="preserve"> pro vysazování rostlin v hornině 1 až 4</t>
    </r>
    <r>
      <rPr>
        <b/>
        <sz val="7"/>
        <rFont val="Arial Narrow"/>
        <family val="2"/>
      </rPr>
      <t xml:space="preserve"> s výměnou půdy na 50%</t>
    </r>
    <r>
      <rPr>
        <sz val="7"/>
        <rFont val="Arial Narrow"/>
        <family val="2"/>
      </rPr>
      <t xml:space="preserve">, s případným naložením přebytečných výkopků na dopr. prostředek, s odvozem na vzdál. do 20km a se složením, v rov. nebo </t>
    </r>
    <r>
      <rPr>
        <i/>
        <sz val="7"/>
        <rFont val="Arial Narrow"/>
        <family val="2"/>
      </rPr>
      <t>na svahu do 1:5,</t>
    </r>
    <r>
      <rPr>
        <b/>
        <sz val="7"/>
        <rFont val="Arial Narrow"/>
        <family val="2"/>
      </rPr>
      <t xml:space="preserve"> objemu přes 0,05 do 125m</t>
    </r>
    <r>
      <rPr>
        <b/>
        <vertAlign val="superscript"/>
        <sz val="7"/>
        <rFont val="Arial Narrow"/>
        <family val="2"/>
      </rPr>
      <t>3</t>
    </r>
  </si>
  <si>
    <r>
      <t>Odstranění nevhodných dřevin</t>
    </r>
    <r>
      <rPr>
        <sz val="7"/>
        <rFont val="Arial Narrow"/>
        <family val="2"/>
      </rPr>
      <t xml:space="preserve"> o průměru kmene /krčku/ do 100mm s odkl. vytěžené dř. hmoty na vzdálenost do 50m, se složením na hromady, nebo s nalož. na dopravní prostř. </t>
    </r>
    <r>
      <rPr>
        <b/>
        <sz val="7"/>
        <rFont val="Arial Narrow"/>
        <family val="2"/>
      </rPr>
      <t>výšky nad 1m</t>
    </r>
    <r>
      <rPr>
        <sz val="7"/>
        <rFont val="Arial Narrow"/>
        <family val="2"/>
      </rPr>
      <t xml:space="preserve"> s odstraněním pařezu v rov. nebo </t>
    </r>
    <r>
      <rPr>
        <i/>
        <sz val="7"/>
        <rFont val="Arial Narrow"/>
        <family val="2"/>
      </rPr>
      <t>na svahu do 1:5</t>
    </r>
  </si>
  <si>
    <t>VÝSADBA KEŘŮ SOLITÉRNÍCH CELKEM</t>
  </si>
  <si>
    <t>Výsadba stromů listnatých - vysokokmenů</t>
  </si>
  <si>
    <t>KRYCÍ LIST ROZPOČTU</t>
  </si>
  <si>
    <t>Název stavby</t>
  </si>
  <si>
    <t>JKSO</t>
  </si>
  <si>
    <t xml:space="preserve"> </t>
  </si>
  <si>
    <t>Kód stavby</t>
  </si>
  <si>
    <t>9961</t>
  </si>
  <si>
    <t>Název objektu</t>
  </si>
  <si>
    <t>EČO</t>
  </si>
  <si>
    <t>Kód objektu</t>
  </si>
  <si>
    <t>Název části</t>
  </si>
  <si>
    <t>Místo</t>
  </si>
  <si>
    <t>Kolín, Družstevní ul.</t>
  </si>
  <si>
    <t>Kód části</t>
  </si>
  <si>
    <t>Název podčásti</t>
  </si>
  <si>
    <t>Kód podčásti</t>
  </si>
  <si>
    <t>IČO</t>
  </si>
  <si>
    <t>DIČ</t>
  </si>
  <si>
    <t>Objednatel</t>
  </si>
  <si>
    <t>Projektant</t>
  </si>
  <si>
    <t>Zhotovitel</t>
  </si>
  <si>
    <t>Rozpočet číslo</t>
  </si>
  <si>
    <t>Zpracoval</t>
  </si>
  <si>
    <t>Dne</t>
  </si>
  <si>
    <t>27.04.2011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</si>
  <si>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</si>
  <si>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</si>
  <si>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</si>
  <si>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</si>
  <si>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</si>
  <si>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</si>
  <si>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</si>
  <si>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</si>
  <si>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</si>
  <si>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</si>
  <si>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</si>
  <si>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</si>
  <si>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</si>
  <si>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</si>
  <si>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</si>
  <si>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</si>
  <si>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</si>
  <si>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</si>
  <si>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</si>
  <si>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</si>
  <si>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</si>
  <si>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</si>
  <si>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</si>
  <si>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</si>
  <si>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</si>
  <si>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</si>
  <si>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</si>
  <si>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</si>
  <si>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</si>
  <si>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</si>
  <si>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</si>
  <si>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</si>
  <si>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</si>
  <si>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</si>
  <si>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</si>
  <si>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</si>
  <si>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</si>
  <si>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</si>
  <si>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</si>
  <si>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</si>
  <si>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</si>
  <si>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</si>
  <si>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</si>
  <si>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</si>
  <si>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</si>
  <si>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</si>
  <si>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</si>
  <si>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</si>
  <si>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Stavba:</t>
  </si>
  <si>
    <t>Objekt:</t>
  </si>
  <si>
    <t>Část:</t>
  </si>
  <si>
    <t>Objednatel:</t>
  </si>
  <si>
    <t>Zhotovitel:</t>
  </si>
  <si>
    <t>Datum:</t>
  </si>
  <si>
    <t>Popis</t>
  </si>
  <si>
    <t>Cena celkem</t>
  </si>
  <si>
    <t>Hmotnost celkem</t>
  </si>
  <si>
    <t>Celkem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</si>
  <si>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</si>
  <si>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</si>
  <si>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</si>
  <si>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</si>
  <si>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</si>
  <si>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</si>
  <si>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</si>
  <si>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</si>
  <si>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</si>
  <si>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</si>
  <si>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</si>
  <si>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</si>
  <si>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</si>
  <si>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</si>
  <si>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</si>
  <si>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</si>
  <si>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Pryžová dlažba</t>
  </si>
  <si>
    <t>K</t>
  </si>
  <si>
    <t>001</t>
  </si>
  <si>
    <t>215901101</t>
  </si>
  <si>
    <t>Zhutnění podloží z hornin soudržných do 92% PS nebo nesoudržných sypkých I(d) do 0,8</t>
  </si>
  <si>
    <t>221</t>
  </si>
  <si>
    <t>564851111</t>
  </si>
  <si>
    <t>Podklad drcené kamenivo 8-16mm tl 150 mm</t>
  </si>
  <si>
    <t>231</t>
  </si>
  <si>
    <t>593415132</t>
  </si>
  <si>
    <t>Kryt venkovních hřišť z desek z pryže tl 50 mm barevný kladený do štěrkopísku tl 40 mm</t>
  </si>
  <si>
    <t>4</t>
  </si>
  <si>
    <t>M</t>
  </si>
  <si>
    <t>MAT</t>
  </si>
  <si>
    <t>27245165</t>
  </si>
  <si>
    <t>pryžová dlažba IDA 500 x 500 x 50 mm červená</t>
  </si>
  <si>
    <t>916331113</t>
  </si>
  <si>
    <t>Osazení pryžového obrubníku betonového do lože z betonu s boční opěrou</t>
  </si>
  <si>
    <t>27245173</t>
  </si>
  <si>
    <t>obrubník recyklovaná pryž 500x157x40 červený</t>
  </si>
  <si>
    <t>916991121</t>
  </si>
  <si>
    <t>Lože pod obrubníky, krajníky nebo obruby z dlažebních kostek z betonu prostého</t>
  </si>
  <si>
    <t>998223011</t>
  </si>
  <si>
    <t>Přesun hmot pro pozemní komunikace s krytem dlážděným</t>
  </si>
  <si>
    <t>t</t>
  </si>
  <si>
    <t>5.</t>
  </si>
  <si>
    <t>Zámková dlažba</t>
  </si>
  <si>
    <t>564811111</t>
  </si>
  <si>
    <t>Podklad drcené kamenivo 8-16mm tl 50 mm</t>
  </si>
  <si>
    <t>11</t>
  </si>
  <si>
    <t>564861111</t>
  </si>
  <si>
    <t>Podklad drcené kamenivo 16-32mm tl 200 mm</t>
  </si>
  <si>
    <t>596211133</t>
  </si>
  <si>
    <t>Kladení zámkové dlažby komunikací pro pěší tl 60 mm skupiny C pl přes 300 m2</t>
  </si>
  <si>
    <t>59245308</t>
  </si>
  <si>
    <t>dlažba BEST-KLASIKO 20 x 10 x 6 cm přírodní</t>
  </si>
  <si>
    <t>15</t>
  </si>
  <si>
    <t>59245268</t>
  </si>
  <si>
    <t>dlažba BEST-KLASIKO 20 x 10 x 6 cm colormix</t>
  </si>
  <si>
    <t>16</t>
  </si>
  <si>
    <t>916231213</t>
  </si>
  <si>
    <t>Osazení chodníkového obrubníku betonového stojatého s boční opěrou do lože z betonu prostého</t>
  </si>
  <si>
    <t>17</t>
  </si>
  <si>
    <t>59217512</t>
  </si>
  <si>
    <t>obrubník BEST-PARKAN II 200x1000x50 přírodní</t>
  </si>
  <si>
    <t>kus</t>
  </si>
  <si>
    <t>19</t>
  </si>
  <si>
    <t>Ostatní konstrukce a práce-bourání</t>
  </si>
  <si>
    <t>20</t>
  </si>
  <si>
    <t>113107111</t>
  </si>
  <si>
    <t>Odstranění podkladu pl do 50 m2 z kameniva těženého tl 100 mm</t>
  </si>
  <si>
    <t>21</t>
  </si>
  <si>
    <t>113107122</t>
  </si>
  <si>
    <t>Odstranění podkladu pl do 50 m2 z kameniva drceného tl 200 mm</t>
  </si>
  <si>
    <t>113107141</t>
  </si>
  <si>
    <t>Odstranění podkladu pl do 50 m2 živičných tl 50 mm</t>
  </si>
  <si>
    <t>113107151</t>
  </si>
  <si>
    <t>Odstranění podkladu pl přes 50 do 200 m2 z kameniva těženého tl 100 mm</t>
  </si>
  <si>
    <t>24</t>
  </si>
  <si>
    <t>113107162</t>
  </si>
  <si>
    <t>Odstranění podkladu pl přes 50 do 200 m2 z kameniva drceného tl 200 mm</t>
  </si>
  <si>
    <t>25</t>
  </si>
  <si>
    <t>113107170</t>
  </si>
  <si>
    <t>Odstranění podkladu pl přes 50 m2 do 200 m2 z betonu prostého tl 100 mm</t>
  </si>
  <si>
    <t>26</t>
  </si>
  <si>
    <t>979082213</t>
  </si>
  <si>
    <t>Vodorovná doprava suti po suchu do 1 km</t>
  </si>
  <si>
    <t>27</t>
  </si>
  <si>
    <t>979082219</t>
  </si>
  <si>
    <t>Příplatek ZKD 1 km u vodorovné dopravy suti po suchu do 1 km</t>
  </si>
  <si>
    <t>28</t>
  </si>
  <si>
    <t>979087212</t>
  </si>
  <si>
    <t>Nakládání na dopravní prostředky pro vodorovnou dopravu suti</t>
  </si>
  <si>
    <t>29</t>
  </si>
  <si>
    <t>979099115</t>
  </si>
  <si>
    <t>Poplatek za uložení betonového odpadu na skládce (skládkovné)</t>
  </si>
  <si>
    <t>979099145</t>
  </si>
  <si>
    <t>Poplatek za uložení odpadu z asfaltových povrchů na skládce (skládkovné)</t>
  </si>
  <si>
    <t>183 10-1221</t>
  </si>
  <si>
    <r>
      <t>Hloubení jamek</t>
    </r>
    <r>
      <rPr>
        <sz val="7"/>
        <rFont val="Arial Narrow"/>
        <family val="2"/>
      </rPr>
      <t xml:space="preserve"> pro vysazování rostlin v hornině 1 až 4</t>
    </r>
    <r>
      <rPr>
        <b/>
        <sz val="7"/>
        <rFont val="Arial Narrow"/>
        <family val="2"/>
      </rPr>
      <t xml:space="preserve"> bez výměny půdy</t>
    </r>
    <r>
      <rPr>
        <sz val="7"/>
        <rFont val="Arial Narrow"/>
        <family val="2"/>
      </rPr>
      <t xml:space="preserve">, s případným naložením přebytečných výkopků na dopr. prostředek, s odvozem na vzdál. do 20km a se složením, </t>
    </r>
    <r>
      <rPr>
        <i/>
        <sz val="7"/>
        <rFont val="Arial Narrow"/>
        <family val="2"/>
      </rPr>
      <t xml:space="preserve">v rov. nebo svahu do 1:5 </t>
    </r>
    <r>
      <rPr>
        <b/>
        <sz val="7"/>
        <rFont val="Arial Narrow"/>
        <family val="2"/>
      </rPr>
      <t>objemu přes 0,125 do 0,4m</t>
    </r>
    <r>
      <rPr>
        <b/>
        <vertAlign val="superscript"/>
        <sz val="7"/>
        <rFont val="Arial Narrow"/>
        <family val="2"/>
      </rPr>
      <t>3</t>
    </r>
  </si>
  <si>
    <t>184 10-2115</t>
  </si>
  <si>
    <t>LISTNATÉ STROMY vk  bal, Vvýška nasazení koruny 2,1 m a více, obv. km. 14-16 cm</t>
  </si>
  <si>
    <t>Acer campestre Elsrijk - javor babyka</t>
  </si>
  <si>
    <t>Acer platanoides Drumondii - javor mléč</t>
  </si>
  <si>
    <t>Aesculus x carnea Briotii - jírovec pleťový</t>
  </si>
  <si>
    <t>Amelanchier arborea Robin Hill - muchovník</t>
  </si>
  <si>
    <t>Cornus mas - dřín obecný</t>
  </si>
  <si>
    <t>Cydonia oblonga Vranja - kdouloň</t>
  </si>
  <si>
    <t>Koelreuteria paniculata - svitel latnatý</t>
  </si>
  <si>
    <t xml:space="preserve">Malus tchonoskii - jabloň </t>
  </si>
  <si>
    <t>Malus x Scarlet - jabloň PK</t>
  </si>
  <si>
    <t>Prunus hillieri Spire - třešeň Hillierova</t>
  </si>
  <si>
    <t>Prunus padus Colorata - střemcha obecná</t>
  </si>
  <si>
    <t>Prunus sargentii Accolade - višeň Sargentova</t>
  </si>
  <si>
    <t>Robinia x margaretta Casque Rouge - trnovník</t>
  </si>
  <si>
    <t>Tilia cordata Rancho - lípa malolistá</t>
  </si>
  <si>
    <t xml:space="preserve">Ulmus holandica Lobel - jilm </t>
  </si>
  <si>
    <r>
      <t xml:space="preserve">Výsadba dřevin s balem </t>
    </r>
    <r>
      <rPr>
        <sz val="7"/>
        <rFont val="Arial Narrow"/>
        <family val="2"/>
      </rPr>
      <t xml:space="preserve">do předem vyhloubené jamky se zalitím </t>
    </r>
    <r>
      <rPr>
        <i/>
        <sz val="7"/>
        <rFont val="Arial Narrow"/>
        <family val="2"/>
      </rPr>
      <t>v rovině nebo na svahu do 1:5</t>
    </r>
    <r>
      <rPr>
        <sz val="7"/>
        <rFont val="Arial Narrow"/>
        <family val="2"/>
      </rPr>
      <t xml:space="preserve"> </t>
    </r>
    <r>
      <rPr>
        <b/>
        <sz val="7"/>
        <rFont val="Arial Narrow"/>
        <family val="2"/>
      </rPr>
      <t>při prům. balu přes 500 do 600mm</t>
    </r>
  </si>
  <si>
    <r>
      <t xml:space="preserve">Ukotvení dřeviny </t>
    </r>
    <r>
      <rPr>
        <sz val="7"/>
        <rFont val="Arial Narrow"/>
        <family val="2"/>
      </rPr>
      <t xml:space="preserve">třemi a více kůly, s ochranou proti poškození kmene, </t>
    </r>
    <r>
      <rPr>
        <b/>
        <sz val="7"/>
        <rFont val="Arial Narrow"/>
        <family val="2"/>
      </rPr>
      <t xml:space="preserve"> </t>
    </r>
    <r>
      <rPr>
        <sz val="7"/>
        <rFont val="Arial Narrow"/>
        <family val="2"/>
      </rPr>
      <t>při prům.</t>
    </r>
    <r>
      <rPr>
        <b/>
        <sz val="7"/>
        <rFont val="Arial Narrow"/>
        <family val="2"/>
      </rPr>
      <t xml:space="preserve"> </t>
    </r>
    <r>
      <rPr>
        <sz val="7"/>
        <rFont val="Arial Narrow"/>
        <family val="2"/>
      </rPr>
      <t>kůlů</t>
    </r>
    <r>
      <rPr>
        <b/>
        <sz val="7"/>
        <rFont val="Arial Narrow"/>
        <family val="2"/>
      </rPr>
      <t xml:space="preserve"> do 100mm </t>
    </r>
    <r>
      <rPr>
        <sz val="7"/>
        <rFont val="Arial Narrow"/>
        <family val="2"/>
      </rPr>
      <t>při délce kůlů</t>
    </r>
    <r>
      <rPr>
        <b/>
        <sz val="7"/>
        <rFont val="Arial Narrow"/>
        <family val="2"/>
      </rPr>
      <t xml:space="preserve"> přes 2 do 3m</t>
    </r>
  </si>
  <si>
    <r>
      <t xml:space="preserve">Mulčování vysazených rostlin </t>
    </r>
    <r>
      <rPr>
        <sz val="7"/>
        <rFont val="Arial Narrow"/>
        <family val="2"/>
      </rPr>
      <t xml:space="preserve">s případným naložením odpadu na dopr. prostředek, s odvozem na vzdál. do 20km a se složením, </t>
    </r>
    <r>
      <rPr>
        <b/>
        <sz val="7"/>
        <rFont val="Arial Narrow"/>
        <family val="2"/>
      </rPr>
      <t xml:space="preserve">při tl. </t>
    </r>
    <r>
      <rPr>
        <sz val="7"/>
        <rFont val="Arial Narrow"/>
        <family val="2"/>
      </rPr>
      <t>mulče od 100</t>
    </r>
    <r>
      <rPr>
        <b/>
        <sz val="7"/>
        <rFont val="Arial Narrow"/>
        <family val="2"/>
      </rPr>
      <t xml:space="preserve"> do 150mm,</t>
    </r>
    <r>
      <rPr>
        <i/>
        <sz val="7"/>
        <rFont val="Arial Narrow"/>
        <family val="2"/>
      </rPr>
      <t xml:space="preserve"> v rov. nebo na svahu do 1:5 </t>
    </r>
  </si>
  <si>
    <r>
      <t xml:space="preserve">Dovoz vody </t>
    </r>
    <r>
      <rPr>
        <sz val="7"/>
        <rFont val="Arial Narrow"/>
        <family val="2"/>
      </rPr>
      <t xml:space="preserve">pro zálivku rostlin na vzdálenost </t>
    </r>
    <r>
      <rPr>
        <b/>
        <sz val="7"/>
        <rFont val="Arial Narrow"/>
        <family val="2"/>
      </rPr>
      <t xml:space="preserve">do 6000m </t>
    </r>
    <r>
      <rPr>
        <sz val="7"/>
        <rFont val="Arial Narrow"/>
        <family val="2"/>
      </rPr>
      <t>120 l/ks</t>
    </r>
  </si>
  <si>
    <r>
      <t>m</t>
    </r>
    <r>
      <rPr>
        <vertAlign val="superscript"/>
        <sz val="7"/>
        <rFont val="Arial Narrow"/>
        <family val="2"/>
      </rPr>
      <t>3</t>
    </r>
  </si>
  <si>
    <r>
      <t>Specifikace materiálu /dodávka/  -</t>
    </r>
    <r>
      <rPr>
        <sz val="8"/>
        <rFont val="Arial Narrow"/>
        <family val="2"/>
      </rPr>
      <t xml:space="preserve"> v položce vyrovnání na PC jsou zahrnuty náklady na pořízení, dopravu, příp. meziskladování</t>
    </r>
  </si>
  <si>
    <t>Vyrovnání na PC x 1,25</t>
  </si>
  <si>
    <t>Substrát zahradní nebo kvalitní ornice 100l/dřevina</t>
  </si>
  <si>
    <t>Půdní kondicioner Terracottem /1 kg/jamka/</t>
  </si>
  <si>
    <t>Výsadba stromů jehličnatých</t>
  </si>
  <si>
    <t>VÝSADBA STROMŮ LISTNATÝCH VK CELKEM</t>
  </si>
  <si>
    <t>Pinus nigra - borovice černá</t>
  </si>
  <si>
    <t>Pinus uncinata - borovice blatka</t>
  </si>
  <si>
    <t>VÝSADBA STROMŮ JEHLIČNATÝCH CELKEM</t>
  </si>
  <si>
    <t>Substrát zahradní nebo kvalitní ornice 50l/dřevina</t>
  </si>
  <si>
    <r>
      <t xml:space="preserve">Výsadba dřevin s balem </t>
    </r>
    <r>
      <rPr>
        <sz val="7"/>
        <rFont val="Arial Narrow"/>
        <family val="2"/>
      </rPr>
      <t xml:space="preserve">do předem vyhloubené jamky se zalitím </t>
    </r>
    <r>
      <rPr>
        <i/>
        <sz val="7"/>
        <rFont val="Arial Narrow"/>
        <family val="2"/>
      </rPr>
      <t>v rovině nebo na svahu do 1:5</t>
    </r>
    <r>
      <rPr>
        <sz val="7"/>
        <rFont val="Arial Narrow"/>
        <family val="2"/>
      </rPr>
      <t xml:space="preserve"> </t>
    </r>
    <r>
      <rPr>
        <b/>
        <sz val="7"/>
        <rFont val="Arial Narrow"/>
        <family val="2"/>
      </rPr>
      <t>při prům. balu přes 400 do 500mm</t>
    </r>
  </si>
  <si>
    <r>
      <t xml:space="preserve">Dovoz vody </t>
    </r>
    <r>
      <rPr>
        <sz val="7"/>
        <rFont val="Arial Narrow"/>
        <family val="2"/>
      </rPr>
      <t xml:space="preserve">pro zálivku rostlin na vzdálenost </t>
    </r>
    <r>
      <rPr>
        <b/>
        <sz val="7"/>
        <rFont val="Arial Narrow"/>
        <family val="2"/>
      </rPr>
      <t>do 6000m 75</t>
    </r>
    <r>
      <rPr>
        <sz val="7"/>
        <rFont val="Arial Narrow"/>
        <family val="2"/>
      </rPr>
      <t xml:space="preserve"> l/ks</t>
    </r>
  </si>
  <si>
    <t>Kůl frézovaný se špicí 8/250 1ks/strom</t>
  </si>
  <si>
    <t>Úvazek bavlněný š. 3cm, 0,5bm/strom</t>
  </si>
  <si>
    <t>183 10-1215</t>
  </si>
  <si>
    <r>
      <t>Hloubení jamek</t>
    </r>
    <r>
      <rPr>
        <sz val="7"/>
        <rFont val="Arial Narrow"/>
        <family val="2"/>
      </rPr>
      <t xml:space="preserve"> pro vysazování rostlin v hornině 1 až 4</t>
    </r>
    <r>
      <rPr>
        <b/>
        <sz val="7"/>
        <rFont val="Arial Narrow"/>
        <family val="2"/>
      </rPr>
      <t xml:space="preserve"> s výměny půdy na 50%</t>
    </r>
    <r>
      <rPr>
        <sz val="7"/>
        <rFont val="Arial Narrow"/>
        <family val="2"/>
      </rPr>
      <t xml:space="preserve">, s případným naložením přebytečných výkopků na dopr. prostředek, s odvozem na vzdál. do 20km a se složením, </t>
    </r>
    <r>
      <rPr>
        <i/>
        <sz val="7"/>
        <rFont val="Arial Narrow"/>
        <family val="2"/>
      </rPr>
      <t xml:space="preserve">v rov. nebo svahu do 1:5 </t>
    </r>
    <r>
      <rPr>
        <b/>
        <sz val="7"/>
        <rFont val="Arial Narrow"/>
        <family val="2"/>
      </rPr>
      <t>objemu přes 0,125 do 0,4m</t>
    </r>
    <r>
      <rPr>
        <b/>
        <vertAlign val="superscript"/>
        <sz val="7"/>
        <rFont val="Arial Narrow"/>
        <family val="2"/>
      </rPr>
      <t>3</t>
    </r>
  </si>
  <si>
    <r>
      <t xml:space="preserve">Osazení kůlu </t>
    </r>
    <r>
      <rPr>
        <sz val="7"/>
        <rFont val="Arial Narrow"/>
        <family val="2"/>
      </rPr>
      <t>k dřevině s uvázáním, délky kůlu od 2 do 3m</t>
    </r>
  </si>
  <si>
    <t>Amelanchier lamarckii - muchovník kanadský</t>
  </si>
  <si>
    <t>100-150</t>
  </si>
  <si>
    <t>Cornus alba Spaetii - svída bílá</t>
  </si>
  <si>
    <t>80-100</t>
  </si>
  <si>
    <t>Cornus florida - dřín květnatý</t>
  </si>
  <si>
    <t>Hamamelis x Diane - vilín</t>
  </si>
  <si>
    <t>100-125</t>
  </si>
  <si>
    <t>100+</t>
  </si>
  <si>
    <t>Syringa vulgaris kult. - šeřík obecný</t>
  </si>
  <si>
    <t>Staphylea colchica - klokoč</t>
  </si>
  <si>
    <t>Tamarix tetrandra - tamaryšek čtyřmužný</t>
  </si>
  <si>
    <t>Abies nordmanniana - jedle kvakazská</t>
  </si>
  <si>
    <t>Substrát zahradní nebo kvalitní ornice 20l/dřevina</t>
  </si>
  <si>
    <r>
      <t xml:space="preserve">Dovoz vody </t>
    </r>
    <r>
      <rPr>
        <sz val="7"/>
        <rFont val="Arial Narrow"/>
        <family val="2"/>
      </rPr>
      <t xml:space="preserve">pro zálivku rostlin na vzdálenost </t>
    </r>
    <r>
      <rPr>
        <b/>
        <sz val="7"/>
        <rFont val="Arial Narrow"/>
        <family val="2"/>
      </rPr>
      <t>do 6000m 50</t>
    </r>
    <r>
      <rPr>
        <sz val="7"/>
        <rFont val="Arial Narrow"/>
        <family val="2"/>
      </rPr>
      <t xml:space="preserve"> l/ks</t>
    </r>
  </si>
  <si>
    <t>Výsadba keřů ve skupinách</t>
  </si>
  <si>
    <t>velikost</t>
  </si>
  <si>
    <t xml:space="preserve">LISTNATÝ KEŘ KONT. </t>
  </si>
  <si>
    <t>Caryopteris x clandonensis Kew Blue - ořechoplodec křížený</t>
  </si>
  <si>
    <t>25-30</t>
  </si>
  <si>
    <t>Cornus alba Sibirica  - svída bílá</t>
  </si>
  <si>
    <t>Cornus stolonifera Flaviramea - svída výběžkatá</t>
  </si>
  <si>
    <t>Deutzia x rosea Carminea - trojpuk růžový</t>
  </si>
  <si>
    <t xml:space="preserve">Forsythia intermedia Primulina - zlatice prostřední </t>
  </si>
  <si>
    <t>Forsythia ovata Tetragold - zlatice vejčitá</t>
  </si>
  <si>
    <t xml:space="preserve">Philadelphus x Virginal - pustoryl  </t>
  </si>
  <si>
    <t>30-40</t>
  </si>
  <si>
    <t>Physocarpus opulifolius Luteus - tavola kalinolistá</t>
  </si>
  <si>
    <t>Potentilla fruticosa Goldfinger - mochna křovitá</t>
  </si>
  <si>
    <t>20-30</t>
  </si>
  <si>
    <t>Potentilla fruticosa Red Ace - mochna křovitá</t>
  </si>
  <si>
    <t xml:space="preserve">Spiraea bumalda Anthony Waterer - tavolník nízký </t>
  </si>
  <si>
    <t xml:space="preserve">Spiraea bumalda Goldflame - tavolník nízký </t>
  </si>
  <si>
    <t xml:space="preserve">Spiraea cinerea Grefsheim - tavolník popelavý </t>
  </si>
  <si>
    <t>Spiraea niponnica Tosaensis - tavolník niponský</t>
  </si>
  <si>
    <t>Spiraea vanhouttei - tavolník Vanhouteův</t>
  </si>
  <si>
    <t xml:space="preserve">Weigela florida - vajgélie květnatá </t>
  </si>
  <si>
    <t>Weigela florida Purpurea - vajgélie květnatá</t>
  </si>
  <si>
    <t>Weigela florida Variegata - vajgélie květnatá</t>
  </si>
  <si>
    <t xml:space="preserve">Weigela x Bristol Ruby - vajgélie kult. </t>
  </si>
  <si>
    <t>183 10-1213</t>
  </si>
  <si>
    <r>
      <t>Hloubení jamek</t>
    </r>
    <r>
      <rPr>
        <sz val="7"/>
        <rFont val="Arial Narrow"/>
        <family val="2"/>
      </rPr>
      <t xml:space="preserve"> pro vysazování rostlin v hornině 1 až 4</t>
    </r>
    <r>
      <rPr>
        <b/>
        <sz val="7"/>
        <rFont val="Arial Narrow"/>
        <family val="2"/>
      </rPr>
      <t xml:space="preserve"> s výměnou půdy na 50%</t>
    </r>
    <r>
      <rPr>
        <sz val="7"/>
        <rFont val="Arial Narrow"/>
        <family val="2"/>
      </rPr>
      <t xml:space="preserve">, s případným naložením přebytečných výkopků na dopr. prostředek, s odvozem na vzdál. do 20km a se složením, v rov. nebo </t>
    </r>
    <r>
      <rPr>
        <i/>
        <sz val="7"/>
        <rFont val="Arial Narrow"/>
        <family val="2"/>
      </rPr>
      <t>na svahu do 1:5,</t>
    </r>
    <r>
      <rPr>
        <b/>
        <sz val="7"/>
        <rFont val="Arial Narrow"/>
        <family val="2"/>
      </rPr>
      <t xml:space="preserve"> objemu přes 0,02 do 0,05m</t>
    </r>
    <r>
      <rPr>
        <b/>
        <vertAlign val="superscript"/>
        <sz val="7"/>
        <rFont val="Arial Narrow"/>
        <family val="2"/>
      </rPr>
      <t>3</t>
    </r>
  </si>
  <si>
    <r>
      <t xml:space="preserve">Výsadba dřevin s balem </t>
    </r>
    <r>
      <rPr>
        <sz val="7"/>
        <rFont val="Arial Narrow"/>
        <family val="2"/>
      </rPr>
      <t xml:space="preserve">do předem vyhloubené jamky se zalitím </t>
    </r>
    <r>
      <rPr>
        <i/>
        <sz val="7"/>
        <rFont val="Arial Narrow"/>
        <family val="2"/>
      </rPr>
      <t>v rovině nebo na svahu do 1:5</t>
    </r>
    <r>
      <rPr>
        <sz val="7"/>
        <rFont val="Arial Narrow"/>
        <family val="2"/>
      </rPr>
      <t xml:space="preserve"> </t>
    </r>
    <r>
      <rPr>
        <b/>
        <sz val="7"/>
        <rFont val="Arial Narrow"/>
        <family val="2"/>
      </rPr>
      <t>při prům. balu přes 100 do 200mm</t>
    </r>
  </si>
  <si>
    <r>
      <t xml:space="preserve">Chemické odplevelení půdy </t>
    </r>
    <r>
      <rPr>
        <sz val="7"/>
        <rFont val="Arial Narrow"/>
        <family val="2"/>
      </rPr>
      <t>před založením kultury, trávníku v rov. nebo na svahu do 1:5</t>
    </r>
    <r>
      <rPr>
        <b/>
        <sz val="7"/>
        <rFont val="Arial Narrow"/>
        <family val="2"/>
      </rPr>
      <t xml:space="preserve"> postřikem </t>
    </r>
    <r>
      <rPr>
        <sz val="7"/>
        <rFont val="Arial Narrow"/>
        <family val="2"/>
      </rPr>
      <t>na široko</t>
    </r>
  </si>
  <si>
    <r>
      <t xml:space="preserve">Dovoz vody </t>
    </r>
    <r>
      <rPr>
        <sz val="7"/>
        <rFont val="Arial Narrow"/>
        <family val="2"/>
      </rPr>
      <t xml:space="preserve">pro zálivku rostlin na vzdálenost </t>
    </r>
    <r>
      <rPr>
        <b/>
        <sz val="7"/>
        <rFont val="Arial Narrow"/>
        <family val="2"/>
      </rPr>
      <t>do 6000m 1</t>
    </r>
    <r>
      <rPr>
        <sz val="7"/>
        <rFont val="Arial Narrow"/>
        <family val="2"/>
      </rPr>
      <t>0 l/ks</t>
    </r>
  </si>
  <si>
    <t>Půdní kondicioner Terracottem /0,02 kg/jamka/</t>
  </si>
  <si>
    <t>Substrát zahradní nebo kvalitní ornice 5/dřevina</t>
  </si>
  <si>
    <t>VÝSADBA KEŘŮ VE SKUPINÁCH CELKEM</t>
  </si>
  <si>
    <t>Trávník parkový</t>
  </si>
  <si>
    <t>Štěpka získaná mimo práce na ploše nebo mulčovací kůra, vrstva 0,1m</t>
  </si>
  <si>
    <t>180 40-2111</t>
  </si>
  <si>
    <t>183 40-6214</t>
  </si>
  <si>
    <t>ha</t>
  </si>
  <si>
    <t>182 30-3111</t>
  </si>
  <si>
    <t>185 80-2113</t>
  </si>
  <si>
    <r>
      <t xml:space="preserve">Hnojení </t>
    </r>
    <r>
      <rPr>
        <sz val="7"/>
        <rFont val="Arial Narrow"/>
        <family val="2"/>
      </rPr>
      <t>půdy nebo trávníku s rozprostřením nebo rozdělením hnojiva</t>
    </r>
    <r>
      <rPr>
        <b/>
        <sz val="7"/>
        <rFont val="Arial Narrow"/>
        <family val="2"/>
      </rPr>
      <t xml:space="preserve"> umělým hnojivem </t>
    </r>
    <r>
      <rPr>
        <sz val="7"/>
        <rFont val="Arial Narrow"/>
        <family val="2"/>
      </rPr>
      <t xml:space="preserve">na široko </t>
    </r>
    <r>
      <rPr>
        <i/>
        <sz val="7"/>
        <rFont val="Arial Narrow"/>
        <family val="2"/>
      </rPr>
      <t xml:space="preserve">v rov. nebo na svahu do 1:5 </t>
    </r>
  </si>
  <si>
    <t>TRÁVNÍK PARKOVÝ CELKEM</t>
  </si>
  <si>
    <t>Travní směs parková pro dosev10g/m2, pro nový trávník 25g/m2</t>
  </si>
  <si>
    <t>Cererit 50g/m2</t>
  </si>
  <si>
    <r>
      <rPr>
        <b/>
        <sz val="7"/>
        <rFont val="Arial Narrow"/>
        <family val="2"/>
      </rPr>
      <t>Příprava půdy</t>
    </r>
    <r>
      <rPr>
        <sz val="7"/>
        <rFont val="Arial Narrow"/>
        <family val="2"/>
      </rPr>
      <t xml:space="preserve"> pro založení trávníku, doplnění ornice, rytí, nakopání, odstranění plevelů, kořenů, kamenů, stavebních zbytků s uhrabáním, vč. naložení a odvozu do 20km v rov. nebo na svahu do 1:5 </t>
    </r>
  </si>
  <si>
    <r>
      <rPr>
        <b/>
        <sz val="7"/>
        <rFont val="Arial Narrow"/>
        <family val="2"/>
      </rPr>
      <t xml:space="preserve">Založení trávníku </t>
    </r>
    <r>
      <rPr>
        <sz val="7"/>
        <rFont val="Arial Narrow"/>
        <family val="2"/>
      </rPr>
      <t>na půdě předem připravené s pokosením, naložením, odvozem odpadu do 20km a se složením</t>
    </r>
    <r>
      <rPr>
        <b/>
        <sz val="7"/>
        <rFont val="Arial Narrow"/>
        <family val="2"/>
      </rPr>
      <t xml:space="preserve"> parkového výsevem </t>
    </r>
    <r>
      <rPr>
        <sz val="7"/>
        <rFont val="Arial Narrow"/>
        <family val="2"/>
      </rPr>
      <t>v rov. nebo na svahu do 1:5</t>
    </r>
  </si>
  <si>
    <r>
      <rPr>
        <b/>
        <sz val="7"/>
        <rFont val="Arial Narrow"/>
        <family val="2"/>
      </rPr>
      <t>Vyvláčení a vyhrabání trávníku</t>
    </r>
    <r>
      <rPr>
        <sz val="7"/>
        <rFont val="Arial Narrow"/>
        <family val="2"/>
      </rPr>
      <t xml:space="preserve"> vč. naložení a odvozu vyhrabané hmoty na vz. do 5000m</t>
    </r>
  </si>
  <si>
    <r>
      <t xml:space="preserve">Pořízení ornice, </t>
    </r>
    <r>
      <rPr>
        <sz val="7"/>
        <rFont val="Arial Narrow"/>
        <family val="2"/>
      </rPr>
      <t>sejmutí, naložení doprava do 10km, složení</t>
    </r>
  </si>
  <si>
    <r>
      <rPr>
        <b/>
        <sz val="7"/>
        <rFont val="Arial Narrow"/>
        <family val="2"/>
      </rPr>
      <t>Prořezání trávníku</t>
    </r>
    <r>
      <rPr>
        <sz val="7"/>
        <rFont val="Arial Narrow"/>
        <family val="2"/>
      </rPr>
      <t xml:space="preserve"> s přísevem travního semene</t>
    </r>
  </si>
  <si>
    <r>
      <rPr>
        <b/>
        <sz val="7"/>
        <rFont val="Arial Narrow"/>
        <family val="2"/>
      </rPr>
      <t xml:space="preserve">Doplnění ornice </t>
    </r>
    <r>
      <rPr>
        <sz val="7"/>
        <rFont val="Arial Narrow"/>
        <family val="2"/>
      </rPr>
      <t>na travnatých plochách tl. 50mm</t>
    </r>
  </si>
  <si>
    <t>Travnaté hřiště</t>
  </si>
  <si>
    <t>TRÁVNATÉ HŘIŠTĚ CELKEM</t>
  </si>
  <si>
    <t>Travní směs hřišťová</t>
  </si>
  <si>
    <t>180 40-4111</t>
  </si>
  <si>
    <t>Založení trávníku hřišťového výsevem</t>
  </si>
  <si>
    <t>28.4.2011</t>
  </si>
  <si>
    <t>Zemní práce</t>
  </si>
  <si>
    <t>121112011.</t>
  </si>
  <si>
    <t xml:space="preserve">Sejmutí ornice tl vrstvy 100 mm ručně s odhozením do 3 m bez vodorovného přemístění </t>
  </si>
  <si>
    <t>122201101</t>
  </si>
  <si>
    <t>Odkopávky a prokopávky nezapažené v hornině tř. 3 objem do 100 m3 - 503,0x0,21, 29,0x0,13</t>
  </si>
  <si>
    <t>162601102</t>
  </si>
  <si>
    <t>Vodorovné přemístění do 5000 m výkopku z horniny tř. 1 až 4</t>
  </si>
  <si>
    <t>167101101</t>
  </si>
  <si>
    <t>Nakládání výkopku z hornin tř. 1 až 4 do 100 m3</t>
  </si>
  <si>
    <t>171201211</t>
  </si>
  <si>
    <t>Poplatek za uložení odpadu ze sypaniny na skládce (skládkovné)</t>
  </si>
  <si>
    <t>13</t>
  </si>
  <si>
    <t>121112011</t>
  </si>
  <si>
    <t>Sejmutí ornice tl vrstvy 100 mm ručně s odhozením do 3 m bez vodorovného přemístění - (460,0+43,0+29,0) x 0,1</t>
  </si>
  <si>
    <t>122201101..</t>
  </si>
  <si>
    <t xml:space="preserve">Odkopávky a prokopávky nezapažené v hornině tř. 3 objem do 100 m3 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</si>
  <si>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</si>
  <si>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</si>
  <si>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</si>
  <si>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</si>
  <si>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</si>
  <si>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</si>
  <si>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</si>
  <si>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</si>
  <si>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</si>
  <si>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</si>
  <si>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Rekonstr. zeleně a obnova místa pro pohyb. aktivity</t>
  </si>
  <si>
    <r>
      <rPr>
        <b/>
        <sz val="7"/>
        <rFont val="Arial Narrow"/>
        <family val="2"/>
      </rPr>
      <t>Sejmutí ornice</t>
    </r>
    <r>
      <rPr>
        <sz val="7"/>
        <rFont val="Arial Narrow"/>
        <family val="2"/>
      </rPr>
      <t xml:space="preserve"> tl vrstvy 100 mm ručně s odhozením do 3 m bez vodorovného přemístění - 360 x 0,1</t>
    </r>
  </si>
  <si>
    <r>
      <rPr>
        <b/>
        <sz val="7"/>
        <rFont val="Arial Narrow"/>
        <family val="2"/>
      </rPr>
      <t xml:space="preserve">Podklad </t>
    </r>
    <r>
      <rPr>
        <sz val="7"/>
        <rFont val="Arial Narrow"/>
        <family val="2"/>
      </rPr>
      <t>drcené kamenivo 8-16mm tl 50 mm 2x</t>
    </r>
  </si>
  <si>
    <r>
      <rPr>
        <b/>
        <sz val="7"/>
        <rFont val="Arial Narrow"/>
        <family val="2"/>
      </rPr>
      <t xml:space="preserve">Rozprostření </t>
    </r>
    <r>
      <rPr>
        <sz val="7"/>
        <rFont val="Arial Narrow"/>
        <family val="2"/>
      </rPr>
      <t xml:space="preserve">a urovn. ornice do 500m2 tl. do 100mm v rov. nebo sv. do 1:5 </t>
    </r>
  </si>
  <si>
    <t>823-1   Plochy a úpravy území</t>
  </si>
  <si>
    <t>801-1   Zemní práce</t>
  </si>
  <si>
    <t>Rekapitulace ROZPOČTU SADOVÝCH ÚPRAV</t>
  </si>
  <si>
    <t>Kč</t>
  </si>
  <si>
    <t>Cena celkem bez DPH</t>
  </si>
  <si>
    <t>20%DPH</t>
  </si>
  <si>
    <t>Cena celkem vč. 20%DPH</t>
  </si>
  <si>
    <t>822-1   Komunikace pozemní a letiště</t>
  </si>
  <si>
    <t>Ceny prací dle Katalogu popisů a směrných cen stavebních prací 2011, ceny materiálu dle průměrných cen významných tuzemských dodavatelů</t>
  </si>
  <si>
    <t>Kácení stromů</t>
  </si>
  <si>
    <t>CELKEM</t>
  </si>
  <si>
    <t>Vybavenost</t>
  </si>
  <si>
    <t>Zpevněné plochy</t>
  </si>
  <si>
    <t>dodávka/ks /Kč/</t>
  </si>
  <si>
    <t>montáž/ks /Kč/</t>
  </si>
  <si>
    <t>Prvky venkovního fitness FIT PARK</t>
  </si>
  <si>
    <t>Běžec</t>
  </si>
  <si>
    <t>Thai chi</t>
  </si>
  <si>
    <t>Masér</t>
  </si>
  <si>
    <t>Šlapadlo</t>
  </si>
  <si>
    <t>Bradla</t>
  </si>
  <si>
    <t>Step&amp;surf</t>
  </si>
  <si>
    <t>Hřiště pro volejbal a nohejbal SPORT KLUB</t>
  </si>
  <si>
    <t>Síť volejbal SPORT, PP/3mm, s lankem černá</t>
  </si>
  <si>
    <t>Prvky pro dětské aktivity SPORT KLUB</t>
  </si>
  <si>
    <t>Pružinové hopsadlo AUTO SC</t>
  </si>
  <si>
    <t>Pružinové hopsadlo ČTYŘLÍSTEK</t>
  </si>
  <si>
    <t>Pružinové hopsadlo DEFÍN</t>
  </si>
  <si>
    <t>Kolotoč SC KOVO STÁNÍ DHK 6</t>
  </si>
  <si>
    <t>DHL 10 - prolézačka Z1</t>
  </si>
  <si>
    <t>Mobiliář - odsouhlasený pro veřejné plochy města Kolín</t>
  </si>
  <si>
    <t>Informační tabule</t>
  </si>
  <si>
    <t>Lavička parková stabilní</t>
  </si>
  <si>
    <t>Odpadkový koš</t>
  </si>
  <si>
    <t>Sloupy na volejbal s pouzdry - pár</t>
  </si>
  <si>
    <t>VYBAVENOST CELKEM</t>
  </si>
  <si>
    <t>Pryžová dlažba pod průlezkou</t>
  </si>
  <si>
    <t>Zámková dlažba betonová chodníky a plocha pod finess stroji</t>
  </si>
  <si>
    <t>Bourání starých cest</t>
  </si>
  <si>
    <t>Zpevněné plochy *</t>
  </si>
  <si>
    <t>*</t>
  </si>
  <si>
    <t>podrobný položkový rozpočet zpevněných ploch následuje</t>
  </si>
  <si>
    <t>ZPEVNĚNÉ PLOCHY CELKEM</t>
  </si>
  <si>
    <t>Vyrovnání na PC x 1,1</t>
  </si>
  <si>
    <t>Vyrovnání na PC x 1,2</t>
  </si>
  <si>
    <t xml:space="preserve">Režijní náklady 2% </t>
  </si>
  <si>
    <t>ROZPOČET bez finanční části</t>
  </si>
  <si>
    <t>JEHLIČNATÉ STROMY BAL, vel. 150/175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</si>
</sst>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"/>
    <numFmt numFmtId="165" formatCode="#,##0\ &quot;Kč&quot;"/>
    <numFmt numFmtId="166" formatCode="0.0"/>
    <numFmt numFmtId="167" formatCode="####;\-####"/>
    <numFmt numFmtId="168" formatCode="#,##0;\-#,##0"/>
    <numFmt numFmtId="169" formatCode="#,##0.00;\-#,##0.00"/>
    <numFmt numFmtId="170" formatCode="#,##0.000;\-#,##0.000"/>
    <numFmt numFmtId="171" formatCode="#,##0.00000;\-#,##0.00000"/>
    <numFmt numFmtId="172" formatCode="#,##0.0;\-#,##0.0"/>
    <numFmt numFmtId="173" formatCode="0.0000"/>
    <numFmt numFmtId="174" formatCode="#,##0.0\ &quot;Kč&quot;"/>
  </numFmts>
  <fonts count="99">
    <font>
      <sz val="9"/>
      <color theme="1"/>
      <name val="Arial Narrow"/>
      <family val="2"/>
    </font>
    <font>
      <sz val="9"/>
      <color indexed="8"/>
      <name val="Arial Narrow"/>
      <family val="2"/>
    </font>
    <font>
      <sz val="10"/>
      <name val="Arial"/>
      <family val="2"/>
    </font>
    <font>
      <sz val="10"/>
      <name val="Arial CE"/>
      <family val="0"/>
    </font>
    <font>
      <b/>
      <sz val="14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b/>
      <sz val="10"/>
      <name val="Arial Narrow"/>
      <family val="2"/>
    </font>
    <font>
      <b/>
      <sz val="7"/>
      <name val="Arial Narrow"/>
      <family val="2"/>
    </font>
    <font>
      <i/>
      <sz val="7"/>
      <name val="Arial Narrow"/>
      <family val="2"/>
    </font>
    <font>
      <i/>
      <sz val="10"/>
      <name val="Arial Narrow"/>
      <family val="2"/>
    </font>
    <font>
      <b/>
      <vertAlign val="superscript"/>
      <sz val="7"/>
      <name val="Arial Narrow"/>
      <family val="2"/>
    </font>
    <font>
      <vertAlign val="superscript"/>
      <sz val="7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 CE"/>
      <family val="0"/>
    </font>
    <font>
      <sz val="9"/>
      <name val="Arial Narrow"/>
      <family val="2"/>
    </font>
    <font>
      <sz val="12"/>
      <name val="Arial Narrow"/>
      <family val="2"/>
    </font>
    <font>
      <b/>
      <sz val="18"/>
      <color indexed="10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sz val="8"/>
      <name val="Arial"/>
      <family val="0"/>
    </font>
    <font>
      <b/>
      <sz val="8"/>
      <color indexed="12"/>
      <name val="Arial"/>
      <family val="0"/>
    </font>
    <font>
      <b/>
      <sz val="8"/>
      <name val="Arial"/>
      <family val="0"/>
    </font>
    <font>
      <b/>
      <sz val="8"/>
      <color indexed="20"/>
      <name val="Arial"/>
      <family val="0"/>
    </font>
    <font>
      <sz val="8"/>
      <color indexed="12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7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12"/>
      <name val="Arial Narrow"/>
      <family val="2"/>
    </font>
    <font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20"/>
      <name val="Arial Narrow"/>
      <family val="2"/>
    </font>
    <font>
      <b/>
      <sz val="9"/>
      <color indexed="9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8"/>
      <color indexed="56"/>
      <name val="Cambria"/>
      <family val="2"/>
    </font>
    <font>
      <sz val="9"/>
      <color indexed="60"/>
      <name val="Arial Narrow"/>
      <family val="2"/>
    </font>
    <font>
      <sz val="9"/>
      <color indexed="52"/>
      <name val="Arial Narrow"/>
      <family val="2"/>
    </font>
    <font>
      <sz val="9"/>
      <color indexed="17"/>
      <name val="Arial Narrow"/>
      <family val="2"/>
    </font>
    <font>
      <sz val="9"/>
      <color indexed="10"/>
      <name val="Arial Narrow"/>
      <family val="2"/>
    </font>
    <font>
      <sz val="9"/>
      <color indexed="62"/>
      <name val="Arial Narrow"/>
      <family val="2"/>
    </font>
    <font>
      <b/>
      <sz val="9"/>
      <color indexed="52"/>
      <name val="Arial Narrow"/>
      <family val="2"/>
    </font>
    <font>
      <b/>
      <sz val="9"/>
      <color indexed="63"/>
      <name val="Arial Narrow"/>
      <family val="2"/>
    </font>
    <font>
      <i/>
      <sz val="9"/>
      <color indexed="23"/>
      <name val="Arial Narrow"/>
      <family val="2"/>
    </font>
    <font>
      <b/>
      <sz val="12"/>
      <color indexed="60"/>
      <name val="Arial Narrow"/>
      <family val="2"/>
    </font>
    <font>
      <b/>
      <sz val="16"/>
      <color indexed="60"/>
      <name val="Arial Narrow"/>
      <family val="2"/>
    </font>
    <font>
      <sz val="7"/>
      <color indexed="60"/>
      <name val="Arial Narrow"/>
      <family val="2"/>
    </font>
    <font>
      <sz val="10"/>
      <color indexed="60"/>
      <name val="Arial Narrow"/>
      <family val="2"/>
    </font>
    <font>
      <b/>
      <sz val="10"/>
      <color indexed="60"/>
      <name val="Arial Narrow"/>
      <family val="2"/>
    </font>
    <font>
      <b/>
      <sz val="7"/>
      <color indexed="60"/>
      <name val="Arial Narrow"/>
      <family val="2"/>
    </font>
    <font>
      <sz val="8"/>
      <color indexed="60"/>
      <name val="Arial Narrow"/>
      <family val="2"/>
    </font>
    <font>
      <b/>
      <sz val="8"/>
      <color indexed="60"/>
      <name val="Arial Narrow"/>
      <family val="2"/>
    </font>
    <font>
      <b/>
      <sz val="8"/>
      <color indexed="17"/>
      <name val="Arial Narrow"/>
      <family val="2"/>
    </font>
    <font>
      <b/>
      <sz val="10"/>
      <color indexed="17"/>
      <name val="Arial Narrow"/>
      <family val="2"/>
    </font>
    <font>
      <b/>
      <sz val="8"/>
      <color indexed="58"/>
      <name val="Arial Narrow"/>
      <family val="2"/>
    </font>
    <font>
      <sz val="7"/>
      <color indexed="17"/>
      <name val="Arial Narrow"/>
      <family val="2"/>
    </font>
    <font>
      <sz val="10"/>
      <color indexed="17"/>
      <name val="Arial Narrow"/>
      <family val="2"/>
    </font>
    <font>
      <sz val="9"/>
      <color theme="0"/>
      <name val="Arial Narrow"/>
      <family val="2"/>
    </font>
    <font>
      <b/>
      <sz val="9"/>
      <color theme="1"/>
      <name val="Arial Narrow"/>
      <family val="2"/>
    </font>
    <font>
      <sz val="9"/>
      <color rgb="FF9C0006"/>
      <name val="Arial Narrow"/>
      <family val="2"/>
    </font>
    <font>
      <b/>
      <sz val="9"/>
      <color theme="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8"/>
      <color theme="3"/>
      <name val="Cambria"/>
      <family val="2"/>
    </font>
    <font>
      <sz val="9"/>
      <color rgb="FF9C6500"/>
      <name val="Arial Narrow"/>
      <family val="2"/>
    </font>
    <font>
      <sz val="9"/>
      <color rgb="FFFA7D00"/>
      <name val="Arial Narrow"/>
      <family val="2"/>
    </font>
    <font>
      <sz val="9"/>
      <color rgb="FF006100"/>
      <name val="Arial Narrow"/>
      <family val="2"/>
    </font>
    <font>
      <sz val="9"/>
      <color rgb="FFFF0000"/>
      <name val="Arial Narrow"/>
      <family val="2"/>
    </font>
    <font>
      <sz val="9"/>
      <color rgb="FF3F3F76"/>
      <name val="Arial Narrow"/>
      <family val="2"/>
    </font>
    <font>
      <b/>
      <sz val="9"/>
      <color rgb="FFFA7D00"/>
      <name val="Arial Narrow"/>
      <family val="2"/>
    </font>
    <font>
      <b/>
      <sz val="9"/>
      <color rgb="FF3F3F3F"/>
      <name val="Arial Narrow"/>
      <family val="2"/>
    </font>
    <font>
      <i/>
      <sz val="9"/>
      <color rgb="FF7F7F7F"/>
      <name val="Arial Narrow"/>
      <family val="2"/>
    </font>
    <font>
      <b/>
      <sz val="12"/>
      <color theme="5" tint="-0.24997000396251678"/>
      <name val="Arial Narrow"/>
      <family val="2"/>
    </font>
    <font>
      <b/>
      <sz val="16"/>
      <color theme="5" tint="-0.24997000396251678"/>
      <name val="Arial Narrow"/>
      <family val="2"/>
    </font>
    <font>
      <sz val="7"/>
      <color theme="5" tint="-0.24997000396251678"/>
      <name val="Arial Narrow"/>
      <family val="2"/>
    </font>
    <font>
      <sz val="10"/>
      <color theme="5" tint="-0.24997000396251678"/>
      <name val="Arial Narrow"/>
      <family val="2"/>
    </font>
    <font>
      <b/>
      <sz val="10"/>
      <color theme="5" tint="-0.24997000396251678"/>
      <name val="Arial Narrow"/>
      <family val="2"/>
    </font>
    <font>
      <b/>
      <sz val="7"/>
      <color theme="5" tint="-0.24997000396251678"/>
      <name val="Arial Narrow"/>
      <family val="2"/>
    </font>
    <font>
      <sz val="8"/>
      <color theme="5" tint="-0.24997000396251678"/>
      <name val="Arial Narrow"/>
      <family val="2"/>
    </font>
    <font>
      <b/>
      <sz val="8"/>
      <color theme="5" tint="-0.24997000396251678"/>
      <name val="Arial Narrow"/>
      <family val="2"/>
    </font>
    <font>
      <b/>
      <sz val="8"/>
      <color rgb="FFC00000"/>
      <name val="Arial Narrow"/>
      <family val="2"/>
    </font>
    <font>
      <b/>
      <sz val="8"/>
      <color rgb="FF008000"/>
      <name val="Arial Narrow"/>
      <family val="2"/>
    </font>
    <font>
      <b/>
      <sz val="10"/>
      <color rgb="FF008000"/>
      <name val="Arial Narrow"/>
      <family val="2"/>
    </font>
    <font>
      <b/>
      <sz val="8"/>
      <color rgb="FF003300"/>
      <name val="Arial Narrow"/>
      <family val="2"/>
    </font>
    <font>
      <sz val="10"/>
      <color theme="9" tint="-0.4999699890613556"/>
      <name val="Arial Narrow"/>
      <family val="2"/>
    </font>
    <font>
      <sz val="7"/>
      <color theme="9" tint="-0.4999699890613556"/>
      <name val="Arial Narrow"/>
      <family val="2"/>
    </font>
    <font>
      <sz val="7"/>
      <color rgb="FF006600"/>
      <name val="Arial Narrow"/>
      <family val="2"/>
    </font>
    <font>
      <sz val="10"/>
      <color rgb="FF0066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/>
      <right/>
      <top style="thin"/>
      <bottom/>
    </border>
    <border>
      <left/>
      <right style="hair"/>
      <top style="hair"/>
      <bottom style="hair"/>
    </border>
    <border>
      <left style="thin"/>
      <right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 applyAlignment="0">
      <protection locked="0"/>
    </xf>
    <xf numFmtId="0" fontId="2" fillId="0" borderId="0" applyAlignment="0">
      <protection locked="0"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461">
    <xf numFmtId="0" fontId="0" fillId="0" borderId="0" xfId="0" applyAlignment="1">
      <alignment/>
    </xf>
    <xf numFmtId="0" fontId="5" fillId="0" borderId="0" xfId="52" applyFont="1" applyFill="1" applyAlignment="1">
      <alignment vertical="center"/>
      <protection/>
    </xf>
    <xf numFmtId="0" fontId="7" fillId="0" borderId="0" xfId="52" applyFont="1" applyFill="1" applyBorder="1" applyAlignment="1">
      <alignment horizontal="left" vertical="center"/>
      <protection/>
    </xf>
    <xf numFmtId="0" fontId="7" fillId="0" borderId="0" xfId="52" applyFont="1" applyFill="1" applyBorder="1" applyAlignment="1">
      <alignment vertical="center" wrapText="1"/>
      <protection/>
    </xf>
    <xf numFmtId="0" fontId="6" fillId="0" borderId="0" xfId="52" applyFont="1" applyFill="1" applyBorder="1" applyAlignment="1">
      <alignment horizontal="center" vertical="center"/>
      <protection/>
    </xf>
    <xf numFmtId="4" fontId="6" fillId="0" borderId="0" xfId="52" applyNumberFormat="1" applyFont="1" applyFill="1" applyBorder="1" applyAlignment="1">
      <alignment horizontal="right" vertical="center"/>
      <protection/>
    </xf>
    <xf numFmtId="4" fontId="8" fillId="0" borderId="0" xfId="52" applyNumberFormat="1" applyFont="1" applyFill="1" applyBorder="1" applyAlignment="1">
      <alignment horizontal="right" vertical="center"/>
      <protection/>
    </xf>
    <xf numFmtId="0" fontId="9" fillId="0" borderId="10" xfId="52" applyFont="1" applyFill="1" applyBorder="1" applyAlignment="1" applyProtection="1">
      <alignment horizontal="center" vertical="center" wrapText="1"/>
      <protection locked="0"/>
    </xf>
    <xf numFmtId="0" fontId="9" fillId="0" borderId="11" xfId="52" applyFont="1" applyFill="1" applyBorder="1" applyAlignment="1" applyProtection="1">
      <alignment horizontal="left" vertical="center" wrapText="1" indent="1"/>
      <protection locked="0"/>
    </xf>
    <xf numFmtId="49" fontId="9" fillId="0" borderId="11" xfId="52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52" applyFont="1" applyFill="1" applyBorder="1" applyAlignment="1">
      <alignment horizontal="center" vertical="center" wrapText="1"/>
      <protection/>
    </xf>
    <xf numFmtId="4" fontId="9" fillId="0" borderId="11" xfId="52" applyNumberFormat="1" applyFont="1" applyFill="1" applyBorder="1" applyAlignment="1">
      <alignment horizontal="right" vertical="center" wrapText="1"/>
      <protection/>
    </xf>
    <xf numFmtId="4" fontId="9" fillId="0" borderId="12" xfId="52" applyNumberFormat="1" applyFont="1" applyFill="1" applyBorder="1" applyAlignment="1">
      <alignment horizontal="right" vertical="center" wrapText="1"/>
      <protection/>
    </xf>
    <xf numFmtId="0" fontId="10" fillId="0" borderId="0" xfId="52" applyFont="1" applyFill="1" applyAlignment="1">
      <alignment vertical="center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8" fillId="0" borderId="11" xfId="52" applyFont="1" applyFill="1" applyBorder="1" applyAlignment="1">
      <alignment horizontal="left" vertical="center" wrapText="1" indent="1"/>
      <protection/>
    </xf>
    <xf numFmtId="49" fontId="6" fillId="0" borderId="11" xfId="52" applyNumberFormat="1" applyFont="1" applyFill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4" fontId="6" fillId="0" borderId="11" xfId="52" applyNumberFormat="1" applyFont="1" applyFill="1" applyBorder="1" applyAlignment="1">
      <alignment horizontal="right" vertical="center" wrapText="1"/>
      <protection/>
    </xf>
    <xf numFmtId="4" fontId="6" fillId="0" borderId="12" xfId="52" applyNumberFormat="1" applyFont="1" applyFill="1" applyBorder="1" applyAlignment="1">
      <alignment horizontal="right" vertical="center" wrapText="1"/>
      <protection/>
    </xf>
    <xf numFmtId="0" fontId="13" fillId="0" borderId="10" xfId="52" applyFont="1" applyFill="1" applyBorder="1" applyAlignment="1">
      <alignment vertical="center"/>
      <protection/>
    </xf>
    <xf numFmtId="0" fontId="13" fillId="0" borderId="11" xfId="52" applyFont="1" applyFill="1" applyBorder="1" applyAlignment="1">
      <alignment horizontal="left" vertical="center" indent="1"/>
      <protection/>
    </xf>
    <xf numFmtId="49" fontId="13" fillId="0" borderId="11" xfId="52" applyNumberFormat="1" applyFont="1" applyFill="1" applyBorder="1" applyAlignment="1">
      <alignment horizontal="center" vertical="center"/>
      <protection/>
    </xf>
    <xf numFmtId="0" fontId="13" fillId="0" borderId="11" xfId="52" applyFont="1" applyFill="1" applyBorder="1" applyAlignment="1">
      <alignment horizontal="center" vertical="center"/>
      <protection/>
    </xf>
    <xf numFmtId="4" fontId="13" fillId="0" borderId="11" xfId="52" applyNumberFormat="1" applyFont="1" applyFill="1" applyBorder="1" applyAlignment="1">
      <alignment horizontal="right" vertical="center"/>
      <protection/>
    </xf>
    <xf numFmtId="4" fontId="13" fillId="0" borderId="12" xfId="46" applyNumberFormat="1" applyFont="1" applyFill="1" applyBorder="1" applyAlignment="1">
      <alignment horizontal="right" vertical="center" wrapText="1"/>
      <protection/>
    </xf>
    <xf numFmtId="0" fontId="13" fillId="0" borderId="0" xfId="52" applyFont="1" applyFill="1" applyAlignment="1">
      <alignment vertical="center"/>
      <protection/>
    </xf>
    <xf numFmtId="0" fontId="14" fillId="0" borderId="13" xfId="52" applyFont="1" applyFill="1" applyBorder="1" applyAlignment="1">
      <alignment vertical="center"/>
      <protection/>
    </xf>
    <xf numFmtId="0" fontId="15" fillId="0" borderId="14" xfId="52" applyFont="1" applyFill="1" applyBorder="1" applyAlignment="1">
      <alignment horizontal="left" vertical="center" indent="1"/>
      <protection/>
    </xf>
    <xf numFmtId="49" fontId="14" fillId="0" borderId="14" xfId="52" applyNumberFormat="1" applyFont="1" applyFill="1" applyBorder="1" applyAlignment="1">
      <alignment horizontal="center" vertical="center"/>
      <protection/>
    </xf>
    <xf numFmtId="0" fontId="14" fillId="0" borderId="14" xfId="52" applyFont="1" applyFill="1" applyBorder="1" applyAlignment="1">
      <alignment horizontal="center" vertical="center"/>
      <protection/>
    </xf>
    <xf numFmtId="4" fontId="14" fillId="0" borderId="14" xfId="52" applyNumberFormat="1" applyFont="1" applyFill="1" applyBorder="1" applyAlignment="1">
      <alignment horizontal="right" vertical="center"/>
      <protection/>
    </xf>
    <xf numFmtId="4" fontId="15" fillId="0" borderId="15" xfId="52" applyNumberFormat="1" applyFont="1" applyFill="1" applyBorder="1" applyAlignment="1">
      <alignment horizontal="right" vertical="center"/>
      <protection/>
    </xf>
    <xf numFmtId="0" fontId="5" fillId="0" borderId="0" xfId="52" applyFont="1" applyFill="1" applyBorder="1" applyAlignment="1">
      <alignment vertical="center"/>
      <protection/>
    </xf>
    <xf numFmtId="0" fontId="6" fillId="0" borderId="0" xfId="52" applyFont="1" applyFill="1" applyAlignment="1">
      <alignment vertical="center"/>
      <protection/>
    </xf>
    <xf numFmtId="0" fontId="7" fillId="0" borderId="16" xfId="52" applyFont="1" applyFill="1" applyBorder="1" applyAlignment="1">
      <alignment horizontal="left" vertical="center"/>
      <protection/>
    </xf>
    <xf numFmtId="0" fontId="5" fillId="0" borderId="17" xfId="52" applyFont="1" applyFill="1" applyBorder="1" applyAlignment="1">
      <alignment vertical="center"/>
      <protection/>
    </xf>
    <xf numFmtId="49" fontId="5" fillId="0" borderId="17" xfId="52" applyNumberFormat="1" applyFont="1" applyFill="1" applyBorder="1" applyAlignment="1">
      <alignment horizontal="center" vertical="center"/>
      <protection/>
    </xf>
    <xf numFmtId="0" fontId="5" fillId="0" borderId="17" xfId="52" applyFont="1" applyFill="1" applyBorder="1" applyAlignment="1">
      <alignment horizontal="center" vertical="center"/>
      <protection/>
    </xf>
    <xf numFmtId="4" fontId="5" fillId="0" borderId="17" xfId="52" applyNumberFormat="1" applyFont="1" applyFill="1" applyBorder="1" applyAlignment="1">
      <alignment horizontal="right" vertical="center"/>
      <protection/>
    </xf>
    <xf numFmtId="4" fontId="7" fillId="0" borderId="18" xfId="52" applyNumberFormat="1" applyFont="1" applyFill="1" applyBorder="1" applyAlignment="1">
      <alignment horizontal="right" vertical="center"/>
      <protection/>
    </xf>
    <xf numFmtId="0" fontId="83" fillId="33" borderId="0" xfId="46" applyFont="1" applyFill="1" applyBorder="1" applyAlignment="1">
      <alignment horizontal="left" vertical="center" indent="1"/>
      <protection/>
    </xf>
    <xf numFmtId="2" fontId="83" fillId="0" borderId="0" xfId="52" applyNumberFormat="1" applyFont="1" applyFill="1" applyBorder="1" applyAlignment="1">
      <alignment horizontal="right" vertical="center" wrapText="1" indent="1"/>
      <protection/>
    </xf>
    <xf numFmtId="4" fontId="83" fillId="0" borderId="0" xfId="52" applyNumberFormat="1" applyFont="1" applyFill="1" applyBorder="1" applyAlignment="1">
      <alignment horizontal="right" vertical="center" wrapText="1" indent="1"/>
      <protection/>
    </xf>
    <xf numFmtId="0" fontId="83" fillId="0" borderId="0" xfId="52" applyFont="1" applyFill="1" applyAlignment="1">
      <alignment horizontal="center" vertical="center"/>
      <protection/>
    </xf>
    <xf numFmtId="0" fontId="83" fillId="0" borderId="0" xfId="52" applyFont="1" applyFill="1" applyAlignment="1">
      <alignment vertical="center"/>
      <protection/>
    </xf>
    <xf numFmtId="0" fontId="83" fillId="0" borderId="0" xfId="46" applyFont="1" applyAlignment="1">
      <alignment horizontal="left"/>
      <protection/>
    </xf>
    <xf numFmtId="0" fontId="84" fillId="0" borderId="0" xfId="52" applyFont="1" applyFill="1" applyAlignment="1">
      <alignment horizontal="left" vertical="center"/>
      <protection/>
    </xf>
    <xf numFmtId="2" fontId="84" fillId="0" borderId="0" xfId="52" applyNumberFormat="1" applyFont="1" applyFill="1" applyBorder="1" applyAlignment="1">
      <alignment horizontal="right" vertical="center" wrapText="1" indent="1"/>
      <protection/>
    </xf>
    <xf numFmtId="4" fontId="84" fillId="0" borderId="0" xfId="52" applyNumberFormat="1" applyFont="1" applyFill="1" applyBorder="1" applyAlignment="1">
      <alignment horizontal="right" vertical="center" wrapText="1" indent="1"/>
      <protection/>
    </xf>
    <xf numFmtId="0" fontId="84" fillId="0" borderId="0" xfId="52" applyFont="1" applyFill="1" applyAlignment="1">
      <alignment horizontal="center" vertical="center"/>
      <protection/>
    </xf>
    <xf numFmtId="0" fontId="84" fillId="0" borderId="0" xfId="52" applyFont="1" applyFill="1" applyAlignment="1">
      <alignment vertical="center"/>
      <protection/>
    </xf>
    <xf numFmtId="0" fontId="85" fillId="0" borderId="0" xfId="52" applyFont="1" applyFill="1" applyAlignment="1">
      <alignment horizontal="center" vertical="center"/>
      <protection/>
    </xf>
    <xf numFmtId="0" fontId="86" fillId="0" borderId="0" xfId="52" applyFont="1" applyFill="1" applyAlignment="1">
      <alignment vertical="center"/>
      <protection/>
    </xf>
    <xf numFmtId="0" fontId="86" fillId="0" borderId="0" xfId="52" applyFont="1" applyFill="1" applyAlignment="1">
      <alignment horizontal="left" vertical="center" indent="1"/>
      <protection/>
    </xf>
    <xf numFmtId="49" fontId="85" fillId="0" borderId="0" xfId="52" applyNumberFormat="1" applyFont="1" applyFill="1" applyAlignment="1">
      <alignment horizontal="center" vertical="center"/>
      <protection/>
    </xf>
    <xf numFmtId="4" fontId="85" fillId="0" borderId="0" xfId="52" applyNumberFormat="1" applyFont="1" applyFill="1" applyAlignment="1">
      <alignment horizontal="right" vertical="center"/>
      <protection/>
    </xf>
    <xf numFmtId="0" fontId="87" fillId="0" borderId="0" xfId="52" applyFont="1" applyFill="1" applyBorder="1" applyAlignment="1">
      <alignment vertical="center" wrapText="1"/>
      <protection/>
    </xf>
    <xf numFmtId="0" fontId="85" fillId="0" borderId="0" xfId="52" applyFont="1" applyFill="1" applyBorder="1" applyAlignment="1">
      <alignment horizontal="center" vertical="center"/>
      <protection/>
    </xf>
    <xf numFmtId="4" fontId="85" fillId="0" borderId="0" xfId="52" applyNumberFormat="1" applyFont="1" applyFill="1" applyBorder="1" applyAlignment="1">
      <alignment horizontal="right" vertical="center"/>
      <protection/>
    </xf>
    <xf numFmtId="4" fontId="88" fillId="0" borderId="0" xfId="52" applyNumberFormat="1" applyFont="1" applyFill="1" applyBorder="1" applyAlignment="1">
      <alignment horizontal="right" vertical="center"/>
      <protection/>
    </xf>
    <xf numFmtId="0" fontId="89" fillId="0" borderId="13" xfId="52" applyFont="1" applyFill="1" applyBorder="1" applyAlignment="1">
      <alignment vertical="center"/>
      <protection/>
    </xf>
    <xf numFmtId="0" fontId="90" fillId="0" borderId="14" xfId="52" applyFont="1" applyFill="1" applyBorder="1" applyAlignment="1">
      <alignment horizontal="left" vertical="center" indent="1"/>
      <protection/>
    </xf>
    <xf numFmtId="49" fontId="89" fillId="0" borderId="14" xfId="52" applyNumberFormat="1" applyFont="1" applyFill="1" applyBorder="1" applyAlignment="1">
      <alignment horizontal="center" vertical="center"/>
      <protection/>
    </xf>
    <xf numFmtId="0" fontId="89" fillId="0" borderId="14" xfId="52" applyFont="1" applyFill="1" applyBorder="1" applyAlignment="1">
      <alignment horizontal="center" vertical="center"/>
      <protection/>
    </xf>
    <xf numFmtId="4" fontId="89" fillId="0" borderId="14" xfId="52" applyNumberFormat="1" applyFont="1" applyFill="1" applyBorder="1" applyAlignment="1">
      <alignment horizontal="right" vertical="center"/>
      <protection/>
    </xf>
    <xf numFmtId="4" fontId="90" fillId="0" borderId="15" xfId="52" applyNumberFormat="1" applyFont="1" applyFill="1" applyBorder="1" applyAlignment="1">
      <alignment horizontal="right" vertical="center"/>
      <protection/>
    </xf>
    <xf numFmtId="0" fontId="86" fillId="0" borderId="0" xfId="52" applyFont="1" applyFill="1" applyBorder="1" applyAlignment="1">
      <alignment vertical="center"/>
      <protection/>
    </xf>
    <xf numFmtId="0" fontId="85" fillId="0" borderId="0" xfId="52" applyFont="1" applyFill="1" applyAlignment="1">
      <alignment vertical="center"/>
      <protection/>
    </xf>
    <xf numFmtId="0" fontId="85" fillId="0" borderId="10" xfId="52" applyFont="1" applyFill="1" applyBorder="1" applyAlignment="1">
      <alignment horizontal="center" vertical="center"/>
      <protection/>
    </xf>
    <xf numFmtId="0" fontId="85" fillId="0" borderId="11" xfId="52" applyFont="1" applyFill="1" applyBorder="1" applyAlignment="1">
      <alignment horizontal="center" vertical="center"/>
      <protection/>
    </xf>
    <xf numFmtId="4" fontId="85" fillId="0" borderId="11" xfId="52" applyNumberFormat="1" applyFont="1" applyFill="1" applyBorder="1" applyAlignment="1">
      <alignment horizontal="right" vertical="center"/>
      <protection/>
    </xf>
    <xf numFmtId="0" fontId="85" fillId="0" borderId="10" xfId="52" applyFont="1" applyFill="1" applyBorder="1" applyAlignment="1">
      <alignment vertical="center"/>
      <protection/>
    </xf>
    <xf numFmtId="0" fontId="88" fillId="0" borderId="11" xfId="52" applyFont="1" applyFill="1" applyBorder="1" applyAlignment="1">
      <alignment horizontal="left" vertical="center" indent="1"/>
      <protection/>
    </xf>
    <xf numFmtId="4" fontId="88" fillId="0" borderId="12" xfId="52" applyNumberFormat="1" applyFont="1" applyFill="1" applyBorder="1" applyAlignment="1">
      <alignment horizontal="right" vertical="center"/>
      <protection/>
    </xf>
    <xf numFmtId="49" fontId="85" fillId="0" borderId="11" xfId="52" applyNumberFormat="1" applyFont="1" applyFill="1" applyBorder="1" applyAlignment="1">
      <alignment horizontal="center" vertical="center"/>
      <protection/>
    </xf>
    <xf numFmtId="0" fontId="90" fillId="0" borderId="0" xfId="52" applyFont="1" applyFill="1" applyBorder="1" applyAlignment="1">
      <alignment horizontal="left" vertical="center" indent="1"/>
      <protection/>
    </xf>
    <xf numFmtId="49" fontId="89" fillId="0" borderId="0" xfId="52" applyNumberFormat="1" applyFont="1" applyFill="1" applyBorder="1" applyAlignment="1">
      <alignment horizontal="center" vertical="center"/>
      <protection/>
    </xf>
    <xf numFmtId="0" fontId="89" fillId="0" borderId="0" xfId="52" applyFont="1" applyFill="1" applyBorder="1" applyAlignment="1">
      <alignment horizontal="center" vertical="center"/>
      <protection/>
    </xf>
    <xf numFmtId="4" fontId="89" fillId="0" borderId="0" xfId="52" applyNumberFormat="1" applyFont="1" applyFill="1" applyBorder="1" applyAlignment="1">
      <alignment horizontal="right" vertical="center"/>
      <protection/>
    </xf>
    <xf numFmtId="0" fontId="85" fillId="0" borderId="19" xfId="52" applyFont="1" applyFill="1" applyBorder="1" applyAlignment="1">
      <alignment horizontal="center" vertical="center"/>
      <protection/>
    </xf>
    <xf numFmtId="4" fontId="90" fillId="0" borderId="20" xfId="52" applyNumberFormat="1" applyFont="1" applyFill="1" applyBorder="1" applyAlignment="1">
      <alignment horizontal="right" vertical="center"/>
      <protection/>
    </xf>
    <xf numFmtId="0" fontId="17" fillId="34" borderId="0" xfId="47" applyFont="1" applyFill="1" applyBorder="1" applyAlignment="1">
      <alignment vertical="center"/>
      <protection/>
    </xf>
    <xf numFmtId="49" fontId="18" fillId="34" borderId="0" xfId="47" applyNumberFormat="1" applyFont="1" applyFill="1" applyBorder="1" applyAlignment="1">
      <alignment horizontal="left" vertical="center" indent="1"/>
      <protection/>
    </xf>
    <xf numFmtId="49" fontId="4" fillId="34" borderId="0" xfId="47" applyNumberFormat="1" applyFont="1" applyFill="1" applyBorder="1" applyAlignment="1">
      <alignment horizontal="left" vertical="center" indent="1"/>
      <protection/>
    </xf>
    <xf numFmtId="49" fontId="4" fillId="34" borderId="0" xfId="47" applyNumberFormat="1" applyFont="1" applyFill="1" applyBorder="1" applyAlignment="1">
      <alignment vertical="center"/>
      <protection/>
    </xf>
    <xf numFmtId="49" fontId="8" fillId="34" borderId="0" xfId="47" applyNumberFormat="1" applyFont="1" applyFill="1" applyBorder="1" applyAlignment="1">
      <alignment horizontal="left" vertical="center" indent="1"/>
      <protection/>
    </xf>
    <xf numFmtId="49" fontId="91" fillId="34" borderId="0" xfId="47" applyNumberFormat="1" applyFont="1" applyFill="1" applyBorder="1" applyAlignment="1">
      <alignment horizontal="left" vertical="center" indent="1"/>
      <protection/>
    </xf>
    <xf numFmtId="1" fontId="92" fillId="34" borderId="0" xfId="47" applyNumberFormat="1" applyFont="1" applyFill="1" applyBorder="1" applyAlignment="1">
      <alignment horizontal="center" vertical="center"/>
      <protection/>
    </xf>
    <xf numFmtId="1" fontId="93" fillId="34" borderId="0" xfId="47" applyNumberFormat="1" applyFont="1" applyFill="1" applyBorder="1" applyAlignment="1">
      <alignment horizontal="center" vertical="center"/>
      <protection/>
    </xf>
    <xf numFmtId="1" fontId="7" fillId="34" borderId="0" xfId="47" applyNumberFormat="1" applyFont="1" applyFill="1" applyBorder="1" applyAlignment="1">
      <alignment horizontal="center" vertical="center"/>
      <protection/>
    </xf>
    <xf numFmtId="1" fontId="94" fillId="34" borderId="0" xfId="47" applyNumberFormat="1" applyFont="1" applyFill="1" applyBorder="1" applyAlignment="1">
      <alignment horizontal="center" vertical="center"/>
      <protection/>
    </xf>
    <xf numFmtId="0" fontId="5" fillId="34" borderId="0" xfId="47" applyFont="1" applyFill="1" applyBorder="1" applyAlignment="1">
      <alignment vertical="center"/>
      <protection/>
    </xf>
    <xf numFmtId="49" fontId="4" fillId="34" borderId="0" xfId="47" applyNumberFormat="1" applyFont="1" applyFill="1" applyBorder="1" applyAlignment="1">
      <alignment horizontal="right" vertical="center"/>
      <protection/>
    </xf>
    <xf numFmtId="49" fontId="4" fillId="34" borderId="0" xfId="47" applyNumberFormat="1" applyFont="1" applyFill="1" applyBorder="1" applyAlignment="1">
      <alignment horizontal="center" vertical="center"/>
      <protection/>
    </xf>
    <xf numFmtId="49" fontId="91" fillId="34" borderId="0" xfId="47" applyNumberFormat="1" applyFont="1" applyFill="1" applyBorder="1" applyAlignment="1">
      <alignment horizontal="center" vertical="center"/>
      <protection/>
    </xf>
    <xf numFmtId="165" fontId="14" fillId="34" borderId="0" xfId="47" applyNumberFormat="1" applyFont="1" applyFill="1" applyBorder="1" applyAlignment="1">
      <alignment vertical="center"/>
      <protection/>
    </xf>
    <xf numFmtId="0" fontId="6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 indent="1"/>
    </xf>
    <xf numFmtId="49" fontId="6" fillId="33" borderId="11" xfId="0" applyNumberFormat="1" applyFont="1" applyFill="1" applyBorder="1" applyAlignment="1">
      <alignment horizontal="center" vertical="center" wrapText="1"/>
    </xf>
    <xf numFmtId="166" fontId="6" fillId="33" borderId="11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right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9" fillId="0" borderId="21" xfId="52" applyFont="1" applyFill="1" applyBorder="1" applyAlignment="1" applyProtection="1">
      <alignment horizontal="center" vertical="center" wrapText="1"/>
      <protection locked="0"/>
    </xf>
    <xf numFmtId="0" fontId="9" fillId="0" borderId="22" xfId="52" applyFont="1" applyFill="1" applyBorder="1" applyAlignment="1" applyProtection="1">
      <alignment horizontal="left" vertical="center" wrapText="1" indent="1"/>
      <protection locked="0"/>
    </xf>
    <xf numFmtId="49" fontId="9" fillId="0" borderId="22" xfId="52" applyNumberFormat="1" applyFont="1" applyFill="1" applyBorder="1" applyAlignment="1" applyProtection="1">
      <alignment horizontal="center" vertical="center" wrapText="1"/>
      <protection locked="0"/>
    </xf>
    <xf numFmtId="0" fontId="9" fillId="0" borderId="22" xfId="52" applyFont="1" applyFill="1" applyBorder="1" applyAlignment="1">
      <alignment horizontal="center" vertical="center" wrapText="1"/>
      <protection/>
    </xf>
    <xf numFmtId="4" fontId="9" fillId="0" borderId="22" xfId="52" applyNumberFormat="1" applyFont="1" applyFill="1" applyBorder="1" applyAlignment="1">
      <alignment horizontal="center" vertical="center" wrapText="1"/>
      <protection/>
    </xf>
    <xf numFmtId="4" fontId="9" fillId="0" borderId="23" xfId="52" applyNumberFormat="1" applyFont="1" applyFill="1" applyBorder="1" applyAlignment="1">
      <alignment horizontal="right" vertical="center" wrapText="1"/>
      <protection/>
    </xf>
    <xf numFmtId="0" fontId="6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left" vertical="center" wrapText="1" indent="1"/>
    </xf>
    <xf numFmtId="49" fontId="6" fillId="33" borderId="25" xfId="0" applyNumberFormat="1" applyFont="1" applyFill="1" applyBorder="1" applyAlignment="1">
      <alignment horizontal="center" vertical="center" wrapText="1"/>
    </xf>
    <xf numFmtId="166" fontId="6" fillId="33" borderId="25" xfId="0" applyNumberFormat="1" applyFont="1" applyFill="1" applyBorder="1" applyAlignment="1">
      <alignment horizontal="center" vertical="center"/>
    </xf>
    <xf numFmtId="4" fontId="6" fillId="33" borderId="25" xfId="0" applyNumberFormat="1" applyFont="1" applyFill="1" applyBorder="1" applyAlignment="1">
      <alignment horizontal="right" vertical="center"/>
    </xf>
    <xf numFmtId="0" fontId="6" fillId="33" borderId="0" xfId="47" applyFont="1" applyFill="1" applyAlignment="1">
      <alignment vertical="center"/>
      <protection/>
    </xf>
    <xf numFmtId="0" fontId="13" fillId="0" borderId="24" xfId="52" applyFont="1" applyFill="1" applyBorder="1" applyAlignment="1">
      <alignment vertical="center"/>
      <protection/>
    </xf>
    <xf numFmtId="0" fontId="13" fillId="0" borderId="25" xfId="52" applyFont="1" applyFill="1" applyBorder="1" applyAlignment="1">
      <alignment horizontal="left" vertical="center" indent="1"/>
      <protection/>
    </xf>
    <xf numFmtId="49" fontId="13" fillId="0" borderId="25" xfId="52" applyNumberFormat="1" applyFont="1" applyFill="1" applyBorder="1" applyAlignment="1">
      <alignment horizontal="center" vertical="center"/>
      <protection/>
    </xf>
    <xf numFmtId="0" fontId="13" fillId="0" borderId="25" xfId="52" applyFont="1" applyFill="1" applyBorder="1" applyAlignment="1">
      <alignment horizontal="center" vertical="center"/>
      <protection/>
    </xf>
    <xf numFmtId="4" fontId="13" fillId="0" borderId="25" xfId="52" applyNumberFormat="1" applyFont="1" applyFill="1" applyBorder="1" applyAlignment="1">
      <alignment horizontal="right" vertical="center"/>
      <protection/>
    </xf>
    <xf numFmtId="4" fontId="13" fillId="0" borderId="26" xfId="46" applyNumberFormat="1" applyFont="1" applyFill="1" applyBorder="1" applyAlignment="1">
      <alignment horizontal="right" vertical="center" wrapText="1"/>
      <protection/>
    </xf>
    <xf numFmtId="0" fontId="6" fillId="33" borderId="10" xfId="47" applyFont="1" applyFill="1" applyBorder="1" applyAlignment="1">
      <alignment horizontal="center" vertical="center"/>
      <protection/>
    </xf>
    <xf numFmtId="0" fontId="8" fillId="33" borderId="11" xfId="47" applyFont="1" applyFill="1" applyBorder="1" applyAlignment="1">
      <alignment horizontal="left" vertical="center" wrapText="1" indent="1"/>
      <protection/>
    </xf>
    <xf numFmtId="49" fontId="6" fillId="33" borderId="11" xfId="47" applyNumberFormat="1" applyFont="1" applyFill="1" applyBorder="1" applyAlignment="1">
      <alignment horizontal="center" vertical="center" wrapText="1"/>
      <protection/>
    </xf>
    <xf numFmtId="4" fontId="6" fillId="33" borderId="11" xfId="47" applyNumberFormat="1" applyFont="1" applyFill="1" applyBorder="1" applyAlignment="1">
      <alignment horizontal="right" vertical="center"/>
      <protection/>
    </xf>
    <xf numFmtId="4" fontId="6" fillId="33" borderId="12" xfId="47" applyNumberFormat="1" applyFont="1" applyFill="1" applyBorder="1" applyAlignment="1">
      <alignment horizontal="right" vertical="center" wrapText="1"/>
      <protection/>
    </xf>
    <xf numFmtId="0" fontId="6" fillId="33" borderId="11" xfId="47" applyFont="1" applyFill="1" applyBorder="1" applyAlignment="1">
      <alignment horizontal="center" vertical="center"/>
      <protection/>
    </xf>
    <xf numFmtId="4" fontId="6" fillId="33" borderId="11" xfId="47" applyNumberFormat="1" applyFont="1" applyFill="1" applyBorder="1" applyAlignment="1">
      <alignment horizontal="right" vertical="center" wrapText="1"/>
      <protection/>
    </xf>
    <xf numFmtId="0" fontId="6" fillId="0" borderId="10" xfId="46" applyFont="1" applyFill="1" applyBorder="1" applyAlignment="1">
      <alignment horizontal="center" vertical="center" wrapText="1"/>
      <protection/>
    </xf>
    <xf numFmtId="0" fontId="8" fillId="0" borderId="11" xfId="46" applyFont="1" applyFill="1" applyBorder="1" applyAlignment="1">
      <alignment horizontal="left" vertical="center" wrapText="1" indent="1"/>
      <protection/>
    </xf>
    <xf numFmtId="49" fontId="6" fillId="0" borderId="11" xfId="46" applyNumberFormat="1" applyFont="1" applyFill="1" applyBorder="1" applyAlignment="1">
      <alignment horizontal="center" vertical="center" wrapText="1"/>
      <protection/>
    </xf>
    <xf numFmtId="4" fontId="6" fillId="0" borderId="11" xfId="46" applyNumberFormat="1" applyFont="1" applyFill="1" applyBorder="1" applyAlignment="1">
      <alignment horizontal="right" vertical="center" wrapText="1"/>
      <protection/>
    </xf>
    <xf numFmtId="0" fontId="5" fillId="0" borderId="0" xfId="46" applyFont="1" applyFill="1" applyAlignment="1">
      <alignment vertical="center"/>
      <protection/>
    </xf>
    <xf numFmtId="4" fontId="9" fillId="0" borderId="11" xfId="52" applyNumberFormat="1" applyFont="1" applyFill="1" applyBorder="1" applyAlignment="1">
      <alignment horizontal="center" vertical="center" wrapText="1"/>
      <protection/>
    </xf>
    <xf numFmtId="4" fontId="9" fillId="0" borderId="12" xfId="52" applyNumberFormat="1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center" vertical="center"/>
      <protection/>
    </xf>
    <xf numFmtId="4" fontId="6" fillId="0" borderId="11" xfId="52" applyNumberFormat="1" applyFont="1" applyFill="1" applyBorder="1" applyAlignment="1">
      <alignment horizontal="right" vertical="center"/>
      <protection/>
    </xf>
    <xf numFmtId="4" fontId="6" fillId="0" borderId="12" xfId="52" applyNumberFormat="1" applyFont="1" applyFill="1" applyBorder="1" applyAlignment="1">
      <alignment horizontal="right" vertical="center"/>
      <protection/>
    </xf>
    <xf numFmtId="0" fontId="6" fillId="0" borderId="11" xfId="52" applyFont="1" applyFill="1" applyBorder="1" applyAlignment="1">
      <alignment horizontal="left" vertical="center" wrapText="1" indent="1"/>
      <protection/>
    </xf>
    <xf numFmtId="49" fontId="6" fillId="0" borderId="22" xfId="52" applyNumberFormat="1" applyFont="1" applyFill="1" applyBorder="1" applyAlignment="1">
      <alignment horizontal="center" vertical="center" wrapText="1"/>
      <protection/>
    </xf>
    <xf numFmtId="0" fontId="6" fillId="0" borderId="22" xfId="52" applyFont="1" applyFill="1" applyBorder="1" applyAlignment="1">
      <alignment horizontal="center" vertical="center"/>
      <protection/>
    </xf>
    <xf numFmtId="4" fontId="6" fillId="0" borderId="27" xfId="52" applyNumberFormat="1" applyFont="1" applyFill="1" applyBorder="1" applyAlignment="1">
      <alignment horizontal="right" vertical="center"/>
      <protection/>
    </xf>
    <xf numFmtId="0" fontId="6" fillId="0" borderId="28" xfId="52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vertical="center"/>
      <protection/>
    </xf>
    <xf numFmtId="0" fontId="8" fillId="0" borderId="11" xfId="52" applyFont="1" applyFill="1" applyBorder="1" applyAlignment="1">
      <alignment horizontal="left" vertical="center" indent="1"/>
      <protection/>
    </xf>
    <xf numFmtId="49" fontId="6" fillId="0" borderId="29" xfId="52" applyNumberFormat="1" applyFont="1" applyFill="1" applyBorder="1" applyAlignment="1">
      <alignment horizontal="center" vertical="center"/>
      <protection/>
    </xf>
    <xf numFmtId="0" fontId="6" fillId="0" borderId="29" xfId="52" applyFont="1" applyFill="1" applyBorder="1" applyAlignment="1">
      <alignment horizontal="center" vertical="center"/>
      <protection/>
    </xf>
    <xf numFmtId="4" fontId="8" fillId="0" borderId="12" xfId="52" applyNumberFormat="1" applyFont="1" applyFill="1" applyBorder="1" applyAlignment="1">
      <alignment horizontal="right" vertical="center"/>
      <protection/>
    </xf>
    <xf numFmtId="49" fontId="6" fillId="0" borderId="11" xfId="52" applyNumberFormat="1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left" vertical="center" indent="1"/>
      <protection/>
    </xf>
    <xf numFmtId="4" fontId="6" fillId="0" borderId="11" xfId="52" applyNumberFormat="1" applyFont="1" applyFill="1" applyBorder="1" applyAlignment="1">
      <alignment horizontal="center" vertical="center"/>
      <protection/>
    </xf>
    <xf numFmtId="49" fontId="6" fillId="0" borderId="11" xfId="46" applyNumberFormat="1" applyFont="1" applyFill="1" applyBorder="1" applyAlignment="1">
      <alignment horizontal="center" vertical="center"/>
      <protection/>
    </xf>
    <xf numFmtId="4" fontId="13" fillId="0" borderId="12" xfId="52" applyNumberFormat="1" applyFont="1" applyFill="1" applyBorder="1" applyAlignment="1">
      <alignment horizontal="right" vertical="center"/>
      <protection/>
    </xf>
    <xf numFmtId="49" fontId="6" fillId="0" borderId="28" xfId="52" applyNumberFormat="1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 applyProtection="1">
      <alignment horizontal="center" vertical="center" wrapText="1"/>
      <protection locked="0"/>
    </xf>
    <xf numFmtId="0" fontId="6" fillId="0" borderId="11" xfId="52" applyFont="1" applyFill="1" applyBorder="1" applyAlignment="1" applyProtection="1">
      <alignment horizontal="left" vertical="center" wrapText="1" indent="1"/>
      <protection locked="0"/>
    </xf>
    <xf numFmtId="49" fontId="6" fillId="0" borderId="11" xfId="52" applyNumberFormat="1" applyFont="1" applyFill="1" applyBorder="1" applyAlignment="1" applyProtection="1">
      <alignment horizontal="center" vertical="center" wrapText="1"/>
      <protection locked="0"/>
    </xf>
    <xf numFmtId="4" fontId="15" fillId="0" borderId="12" xfId="52" applyNumberFormat="1" applyFont="1" applyFill="1" applyBorder="1" applyAlignment="1">
      <alignment horizontal="right" vertical="center"/>
      <protection/>
    </xf>
    <xf numFmtId="0" fontId="6" fillId="33" borderId="11" xfId="47" applyFont="1" applyFill="1" applyBorder="1" applyAlignment="1">
      <alignment horizontal="center" vertical="center" wrapText="1"/>
      <protection/>
    </xf>
    <xf numFmtId="4" fontId="9" fillId="0" borderId="22" xfId="52" applyNumberFormat="1" applyFont="1" applyFill="1" applyBorder="1" applyAlignment="1">
      <alignment horizontal="right" vertical="center" wrapText="1"/>
      <protection/>
    </xf>
    <xf numFmtId="0" fontId="6" fillId="0" borderId="11" xfId="46" applyFont="1" applyFill="1" applyBorder="1" applyAlignment="1">
      <alignment horizontal="center" vertical="center" wrapText="1"/>
      <protection/>
    </xf>
    <xf numFmtId="0" fontId="15" fillId="0" borderId="11" xfId="52" applyFont="1" applyFill="1" applyBorder="1" applyAlignment="1">
      <alignment horizontal="left" vertical="center" indent="1"/>
      <protection/>
    </xf>
    <xf numFmtId="49" fontId="14" fillId="0" borderId="11" xfId="52" applyNumberFormat="1" applyFont="1" applyFill="1" applyBorder="1" applyAlignment="1">
      <alignment horizontal="center" vertical="center"/>
      <protection/>
    </xf>
    <xf numFmtId="0" fontId="14" fillId="0" borderId="11" xfId="52" applyFont="1" applyFill="1" applyBorder="1" applyAlignment="1">
      <alignment horizontal="center" vertical="center"/>
      <protection/>
    </xf>
    <xf numFmtId="4" fontId="14" fillId="0" borderId="11" xfId="52" applyNumberFormat="1" applyFont="1" applyFill="1" applyBorder="1" applyAlignment="1">
      <alignment horizontal="right" vertical="center"/>
      <protection/>
    </xf>
    <xf numFmtId="49" fontId="6" fillId="0" borderId="25" xfId="52" applyNumberFormat="1" applyFont="1" applyFill="1" applyBorder="1" applyAlignment="1">
      <alignment horizontal="center" vertical="center"/>
      <protection/>
    </xf>
    <xf numFmtId="0" fontId="6" fillId="0" borderId="25" xfId="52" applyFont="1" applyFill="1" applyBorder="1" applyAlignment="1">
      <alignment horizontal="center" vertical="center"/>
      <protection/>
    </xf>
    <xf numFmtId="0" fontId="9" fillId="0" borderId="30" xfId="52" applyFont="1" applyFill="1" applyBorder="1" applyAlignment="1" applyProtection="1">
      <alignment horizontal="center" vertical="center" wrapText="1"/>
      <protection locked="0"/>
    </xf>
    <xf numFmtId="0" fontId="9" fillId="0" borderId="29" xfId="52" applyFont="1" applyFill="1" applyBorder="1" applyAlignment="1" applyProtection="1">
      <alignment horizontal="left" vertical="center" wrapText="1" indent="1"/>
      <protection locked="0"/>
    </xf>
    <xf numFmtId="49" fontId="9" fillId="0" borderId="29" xfId="52" applyNumberFormat="1" applyFont="1" applyFill="1" applyBorder="1" applyAlignment="1" applyProtection="1">
      <alignment horizontal="center" vertical="center" wrapText="1"/>
      <protection locked="0"/>
    </xf>
    <xf numFmtId="0" fontId="9" fillId="0" borderId="29" xfId="52" applyFont="1" applyFill="1" applyBorder="1" applyAlignment="1">
      <alignment horizontal="center" vertical="center" wrapText="1"/>
      <protection/>
    </xf>
    <xf numFmtId="4" fontId="9" fillId="0" borderId="29" xfId="52" applyNumberFormat="1" applyFont="1" applyFill="1" applyBorder="1" applyAlignment="1">
      <alignment horizontal="right" vertical="center" wrapText="1"/>
      <protection/>
    </xf>
    <xf numFmtId="4" fontId="9" fillId="0" borderId="31" xfId="52" applyNumberFormat="1" applyFont="1" applyFill="1" applyBorder="1" applyAlignment="1">
      <alignment horizontal="right" vertical="center" wrapText="1"/>
      <protection/>
    </xf>
    <xf numFmtId="0" fontId="14" fillId="0" borderId="10" xfId="52" applyFont="1" applyFill="1" applyBorder="1" applyAlignment="1">
      <alignment vertical="center"/>
      <protection/>
    </xf>
    <xf numFmtId="164" fontId="6" fillId="0" borderId="11" xfId="52" applyNumberFormat="1" applyFont="1" applyFill="1" applyBorder="1" applyAlignment="1">
      <alignment horizontal="center" vertical="center"/>
      <protection/>
    </xf>
    <xf numFmtId="4" fontId="8" fillId="0" borderId="12" xfId="52" applyNumberFormat="1" applyFont="1" applyFill="1" applyBorder="1" applyAlignment="1">
      <alignment horizontal="right" vertical="center" wrapText="1"/>
      <protection/>
    </xf>
    <xf numFmtId="0" fontId="95" fillId="0" borderId="0" xfId="52" applyFont="1" applyFill="1" applyAlignment="1">
      <alignment vertical="center"/>
      <protection/>
    </xf>
    <xf numFmtId="0" fontId="96" fillId="0" borderId="0" xfId="52" applyFont="1" applyFill="1" applyAlignment="1">
      <alignment vertical="center"/>
      <protection/>
    </xf>
    <xf numFmtId="0" fontId="96" fillId="0" borderId="0" xfId="52" applyFont="1" applyFill="1" applyAlignment="1">
      <alignment horizontal="center" vertical="center"/>
      <protection/>
    </xf>
    <xf numFmtId="0" fontId="95" fillId="0" borderId="0" xfId="52" applyFont="1" applyFill="1" applyAlignment="1">
      <alignment horizontal="left" vertical="center" indent="1"/>
      <protection/>
    </xf>
    <xf numFmtId="49" fontId="96" fillId="0" borderId="0" xfId="52" applyNumberFormat="1" applyFont="1" applyFill="1" applyAlignment="1">
      <alignment horizontal="center" vertical="center"/>
      <protection/>
    </xf>
    <xf numFmtId="4" fontId="96" fillId="0" borderId="0" xfId="52" applyNumberFormat="1" applyFont="1" applyFill="1" applyAlignment="1">
      <alignment horizontal="right" vertical="center"/>
      <protection/>
    </xf>
    <xf numFmtId="0" fontId="6" fillId="0" borderId="22" xfId="52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8" fillId="0" borderId="11" xfId="0" applyFont="1" applyBorder="1" applyAlignment="1">
      <alignment horizontal="left" vertical="center" wrapText="1" indent="1"/>
    </xf>
    <xf numFmtId="0" fontId="6" fillId="0" borderId="25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right" vertical="center"/>
    </xf>
    <xf numFmtId="173" fontId="6" fillId="0" borderId="11" xfId="0" applyNumberFormat="1" applyFont="1" applyBorder="1" applyAlignment="1">
      <alignment horizontal="center" vertical="center" wrapText="1"/>
    </xf>
    <xf numFmtId="49" fontId="6" fillId="0" borderId="22" xfId="52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52" applyFont="1" applyFill="1" applyBorder="1" applyAlignment="1">
      <alignment horizontal="center" vertical="center" wrapText="1"/>
      <protection/>
    </xf>
    <xf numFmtId="4" fontId="6" fillId="0" borderId="22" xfId="52" applyNumberFormat="1" applyFont="1" applyFill="1" applyBorder="1" applyAlignment="1">
      <alignment horizontal="right" vertical="center" wrapText="1"/>
      <protection/>
    </xf>
    <xf numFmtId="0" fontId="6" fillId="0" borderId="19" xfId="52" applyFont="1" applyFill="1" applyBorder="1" applyAlignment="1">
      <alignment horizontal="center" vertical="center"/>
      <protection/>
    </xf>
    <xf numFmtId="0" fontId="15" fillId="0" borderId="0" xfId="52" applyFont="1" applyFill="1" applyBorder="1" applyAlignment="1">
      <alignment horizontal="left" vertical="center" indent="1"/>
      <protection/>
    </xf>
    <xf numFmtId="49" fontId="14" fillId="0" borderId="0" xfId="52" applyNumberFormat="1" applyFont="1" applyFill="1" applyBorder="1" applyAlignment="1">
      <alignment horizontal="center" vertical="center"/>
      <protection/>
    </xf>
    <xf numFmtId="0" fontId="14" fillId="0" borderId="0" xfId="52" applyFont="1" applyFill="1" applyBorder="1" applyAlignment="1">
      <alignment horizontal="center" vertical="center"/>
      <protection/>
    </xf>
    <xf numFmtId="4" fontId="14" fillId="0" borderId="0" xfId="52" applyNumberFormat="1" applyFont="1" applyFill="1" applyBorder="1" applyAlignment="1">
      <alignment horizontal="right" vertical="center"/>
      <protection/>
    </xf>
    <xf numFmtId="4" fontId="15" fillId="0" borderId="20" xfId="52" applyNumberFormat="1" applyFont="1" applyFill="1" applyBorder="1" applyAlignment="1">
      <alignment horizontal="right" vertical="center"/>
      <protection/>
    </xf>
    <xf numFmtId="0" fontId="25" fillId="35" borderId="0" xfId="51" applyFont="1" applyFill="1" applyAlignment="1" applyProtection="1">
      <alignment horizontal="left"/>
      <protection/>
    </xf>
    <xf numFmtId="0" fontId="20" fillId="35" borderId="0" xfId="51" applyFont="1" applyFill="1" applyAlignment="1" applyProtection="1">
      <alignment horizontal="left"/>
      <protection/>
    </xf>
    <xf numFmtId="0" fontId="27" fillId="35" borderId="0" xfId="51" applyFont="1" applyFill="1" applyAlignment="1" applyProtection="1">
      <alignment horizontal="left"/>
      <protection/>
    </xf>
    <xf numFmtId="0" fontId="2" fillId="0" borderId="0" xfId="51" applyAlignment="1" applyProtection="1">
      <alignment horizontal="left" vertical="top"/>
      <protection/>
    </xf>
    <xf numFmtId="0" fontId="26" fillId="35" borderId="0" xfId="51" applyFont="1" applyFill="1" applyAlignment="1" applyProtection="1">
      <alignment horizontal="left" vertical="center"/>
      <protection/>
    </xf>
    <xf numFmtId="0" fontId="20" fillId="35" borderId="0" xfId="51" applyFont="1" applyFill="1" applyAlignment="1" applyProtection="1">
      <alignment horizontal="left" vertical="center"/>
      <protection/>
    </xf>
    <xf numFmtId="0" fontId="20" fillId="36" borderId="32" xfId="51" applyFont="1" applyFill="1" applyBorder="1" applyAlignment="1" applyProtection="1">
      <alignment horizontal="center" vertical="center" wrapText="1"/>
      <protection/>
    </xf>
    <xf numFmtId="0" fontId="20" fillId="36" borderId="33" xfId="51" applyFont="1" applyFill="1" applyBorder="1" applyAlignment="1" applyProtection="1">
      <alignment horizontal="center" vertical="center" wrapText="1"/>
      <protection/>
    </xf>
    <xf numFmtId="0" fontId="20" fillId="36" borderId="34" xfId="51" applyFont="1" applyFill="1" applyBorder="1" applyAlignment="1" applyProtection="1">
      <alignment horizontal="center" vertical="center" wrapText="1"/>
      <protection/>
    </xf>
    <xf numFmtId="0" fontId="27" fillId="36" borderId="35" xfId="51" applyFont="1" applyFill="1" applyBorder="1" applyAlignment="1" applyProtection="1">
      <alignment horizontal="center" vertical="center" wrapText="1"/>
      <protection/>
    </xf>
    <xf numFmtId="0" fontId="27" fillId="36" borderId="34" xfId="51" applyFont="1" applyFill="1" applyBorder="1" applyAlignment="1" applyProtection="1">
      <alignment horizontal="center" vertical="center" wrapText="1"/>
      <protection/>
    </xf>
    <xf numFmtId="167" fontId="20" fillId="36" borderId="36" xfId="51" applyNumberFormat="1" applyFont="1" applyFill="1" applyBorder="1" applyAlignment="1" applyProtection="1">
      <alignment horizontal="center" vertical="center"/>
      <protection/>
    </xf>
    <xf numFmtId="167" fontId="20" fillId="36" borderId="37" xfId="51" applyNumberFormat="1" applyFont="1" applyFill="1" applyBorder="1" applyAlignment="1" applyProtection="1">
      <alignment horizontal="center" vertical="center"/>
      <protection/>
    </xf>
    <xf numFmtId="167" fontId="20" fillId="36" borderId="38" xfId="51" applyNumberFormat="1" applyFont="1" applyFill="1" applyBorder="1" applyAlignment="1" applyProtection="1">
      <alignment horizontal="center" vertical="center"/>
      <protection/>
    </xf>
    <xf numFmtId="167" fontId="27" fillId="36" borderId="39" xfId="51" applyNumberFormat="1" applyFont="1" applyFill="1" applyBorder="1" applyAlignment="1" applyProtection="1">
      <alignment horizontal="center" vertical="center"/>
      <protection/>
    </xf>
    <xf numFmtId="167" fontId="27" fillId="36" borderId="38" xfId="51" applyNumberFormat="1" applyFont="1" applyFill="1" applyBorder="1" applyAlignment="1" applyProtection="1">
      <alignment horizontal="center" vertical="center"/>
      <protection/>
    </xf>
    <xf numFmtId="0" fontId="27" fillId="35" borderId="40" xfId="51" applyFont="1" applyFill="1" applyBorder="1" applyAlignment="1" applyProtection="1">
      <alignment horizontal="left"/>
      <protection/>
    </xf>
    <xf numFmtId="0" fontId="28" fillId="0" borderId="41" xfId="51" applyFont="1" applyBorder="1" applyAlignment="1" applyProtection="1">
      <alignment horizontal="left" vertical="center"/>
      <protection/>
    </xf>
    <xf numFmtId="0" fontId="28" fillId="0" borderId="41" xfId="51" applyFont="1" applyBorder="1" applyAlignment="1" applyProtection="1">
      <alignment horizontal="center" vertical="center"/>
      <protection/>
    </xf>
    <xf numFmtId="169" fontId="28" fillId="0" borderId="41" xfId="51" applyNumberFormat="1" applyFont="1" applyBorder="1" applyAlignment="1" applyProtection="1">
      <alignment horizontal="right" vertical="center"/>
      <protection/>
    </xf>
    <xf numFmtId="170" fontId="28" fillId="0" borderId="41" xfId="51" applyNumberFormat="1" applyFont="1" applyBorder="1" applyAlignment="1" applyProtection="1">
      <alignment horizontal="right" vertical="center"/>
      <protection/>
    </xf>
    <xf numFmtId="0" fontId="29" fillId="0" borderId="0" xfId="51" applyFont="1" applyAlignment="1" applyProtection="1">
      <alignment horizontal="left" vertical="center"/>
      <protection/>
    </xf>
    <xf numFmtId="0" fontId="28" fillId="0" borderId="0" xfId="51" applyFont="1" applyAlignment="1" applyProtection="1">
      <alignment horizontal="left" vertical="center"/>
      <protection/>
    </xf>
    <xf numFmtId="0" fontId="30" fillId="0" borderId="0" xfId="51" applyFont="1" applyAlignment="1" applyProtection="1">
      <alignment horizontal="center" vertical="center"/>
      <protection/>
    </xf>
    <xf numFmtId="0" fontId="30" fillId="0" borderId="0" xfId="51" applyFont="1" applyAlignment="1" applyProtection="1">
      <alignment horizontal="left" vertical="center"/>
      <protection/>
    </xf>
    <xf numFmtId="169" fontId="30" fillId="0" borderId="0" xfId="51" applyNumberFormat="1" applyFont="1" applyAlignment="1" applyProtection="1">
      <alignment horizontal="right" vertical="center"/>
      <protection/>
    </xf>
    <xf numFmtId="170" fontId="30" fillId="0" borderId="0" xfId="51" applyNumberFormat="1" applyFont="1" applyAlignment="1" applyProtection="1">
      <alignment horizontal="right" vertical="center"/>
      <protection/>
    </xf>
    <xf numFmtId="0" fontId="27" fillId="0" borderId="0" xfId="51" applyFont="1" applyAlignment="1" applyProtection="1">
      <alignment horizontal="center" vertical="center"/>
      <protection/>
    </xf>
    <xf numFmtId="0" fontId="27" fillId="0" borderId="0" xfId="51" applyFont="1" applyAlignment="1" applyProtection="1">
      <alignment horizontal="left" vertical="center"/>
      <protection/>
    </xf>
    <xf numFmtId="0" fontId="27" fillId="0" borderId="0" xfId="51" applyFont="1" applyAlignment="1" applyProtection="1">
      <alignment horizontal="left" vertical="center" wrapText="1"/>
      <protection/>
    </xf>
    <xf numFmtId="170" fontId="27" fillId="0" borderId="0" xfId="51" applyNumberFormat="1" applyFont="1" applyAlignment="1" applyProtection="1">
      <alignment horizontal="right" vertical="center"/>
      <protection/>
    </xf>
    <xf numFmtId="169" fontId="27" fillId="0" borderId="0" xfId="51" applyNumberFormat="1" applyFont="1" applyAlignment="1" applyProtection="1">
      <alignment horizontal="right" vertical="center"/>
      <protection/>
    </xf>
    <xf numFmtId="171" fontId="27" fillId="0" borderId="0" xfId="51" applyNumberFormat="1" applyFont="1" applyAlignment="1" applyProtection="1">
      <alignment horizontal="right" vertical="center"/>
      <protection/>
    </xf>
    <xf numFmtId="172" fontId="27" fillId="0" borderId="0" xfId="51" applyNumberFormat="1" applyFont="1" applyAlignment="1" applyProtection="1">
      <alignment horizontal="right" vertical="center"/>
      <protection/>
    </xf>
    <xf numFmtId="168" fontId="27" fillId="0" borderId="0" xfId="51" applyNumberFormat="1" applyFont="1" applyAlignment="1" applyProtection="1">
      <alignment horizontal="right" vertical="center"/>
      <protection/>
    </xf>
    <xf numFmtId="0" fontId="31" fillId="0" borderId="0" xfId="51" applyFont="1" applyAlignment="1" applyProtection="1">
      <alignment horizontal="center" vertical="center"/>
      <protection/>
    </xf>
    <xf numFmtId="0" fontId="31" fillId="0" borderId="0" xfId="51" applyFont="1" applyAlignment="1" applyProtection="1">
      <alignment horizontal="left" vertical="center"/>
      <protection/>
    </xf>
    <xf numFmtId="0" fontId="31" fillId="0" borderId="0" xfId="51" applyFont="1" applyAlignment="1" applyProtection="1">
      <alignment horizontal="left" vertical="center" wrapText="1"/>
      <protection/>
    </xf>
    <xf numFmtId="170" fontId="31" fillId="0" borderId="0" xfId="51" applyNumberFormat="1" applyFont="1" applyAlignment="1" applyProtection="1">
      <alignment horizontal="right" vertical="center"/>
      <protection/>
    </xf>
    <xf numFmtId="169" fontId="31" fillId="0" borderId="0" xfId="51" applyNumberFormat="1" applyFont="1" applyAlignment="1" applyProtection="1">
      <alignment horizontal="right" vertical="center"/>
      <protection/>
    </xf>
    <xf numFmtId="171" fontId="31" fillId="0" borderId="0" xfId="51" applyNumberFormat="1" applyFont="1" applyAlignment="1" applyProtection="1">
      <alignment horizontal="right" vertical="center"/>
      <protection/>
    </xf>
    <xf numFmtId="172" fontId="31" fillId="0" borderId="0" xfId="51" applyNumberFormat="1" applyFont="1" applyAlignment="1" applyProtection="1">
      <alignment horizontal="right" vertical="center"/>
      <protection/>
    </xf>
    <xf numFmtId="168" fontId="31" fillId="0" borderId="0" xfId="51" applyNumberFormat="1" applyFont="1" applyAlignment="1" applyProtection="1">
      <alignment horizontal="right" vertical="center"/>
      <protection/>
    </xf>
    <xf numFmtId="0" fontId="32" fillId="0" borderId="0" xfId="51" applyFont="1" applyAlignment="1" applyProtection="1">
      <alignment horizontal="left" vertical="center"/>
      <protection/>
    </xf>
    <xf numFmtId="0" fontId="33" fillId="0" borderId="0" xfId="51" applyFont="1" applyAlignment="1" applyProtection="1">
      <alignment horizontal="left" vertical="center"/>
      <protection/>
    </xf>
    <xf numFmtId="169" fontId="33" fillId="0" borderId="0" xfId="51" applyNumberFormat="1" applyFont="1" applyAlignment="1" applyProtection="1">
      <alignment horizontal="right" vertical="center"/>
      <protection/>
    </xf>
    <xf numFmtId="170" fontId="33" fillId="0" borderId="0" xfId="51" applyNumberFormat="1" applyFont="1" applyAlignment="1" applyProtection="1">
      <alignment horizontal="right" vertical="center"/>
      <protection/>
    </xf>
    <xf numFmtId="0" fontId="2" fillId="0" borderId="42" xfId="51" applyFont="1" applyBorder="1" applyAlignment="1" applyProtection="1">
      <alignment horizontal="left"/>
      <protection/>
    </xf>
    <xf numFmtId="0" fontId="2" fillId="0" borderId="41" xfId="51" applyFont="1" applyBorder="1" applyAlignment="1" applyProtection="1">
      <alignment horizontal="left"/>
      <protection/>
    </xf>
    <xf numFmtId="0" fontId="2" fillId="0" borderId="43" xfId="51" applyFont="1" applyBorder="1" applyAlignment="1" applyProtection="1">
      <alignment horizontal="left"/>
      <protection/>
    </xf>
    <xf numFmtId="0" fontId="2" fillId="0" borderId="44" xfId="51" applyFont="1" applyBorder="1" applyAlignment="1" applyProtection="1">
      <alignment horizontal="left"/>
      <protection/>
    </xf>
    <xf numFmtId="0" fontId="2" fillId="0" borderId="0" xfId="51" applyFont="1" applyAlignment="1" applyProtection="1">
      <alignment horizontal="left"/>
      <protection/>
    </xf>
    <xf numFmtId="0" fontId="19" fillId="0" borderId="0" xfId="51" applyFont="1" applyAlignment="1" applyProtection="1">
      <alignment horizontal="left"/>
      <protection/>
    </xf>
    <xf numFmtId="0" fontId="2" fillId="0" borderId="40" xfId="51" applyFont="1" applyBorder="1" applyAlignment="1" applyProtection="1">
      <alignment horizontal="left"/>
      <protection/>
    </xf>
    <xf numFmtId="0" fontId="2" fillId="0" borderId="45" xfId="51" applyFont="1" applyBorder="1" applyAlignment="1" applyProtection="1">
      <alignment horizontal="left"/>
      <protection/>
    </xf>
    <xf numFmtId="0" fontId="2" fillId="0" borderId="46" xfId="51" applyFont="1" applyBorder="1" applyAlignment="1" applyProtection="1">
      <alignment horizontal="left"/>
      <protection/>
    </xf>
    <xf numFmtId="0" fontId="2" fillId="0" borderId="47" xfId="51" applyFont="1" applyBorder="1" applyAlignment="1" applyProtection="1">
      <alignment horizontal="left"/>
      <protection/>
    </xf>
    <xf numFmtId="0" fontId="27" fillId="0" borderId="42" xfId="51" applyFont="1" applyBorder="1" applyAlignment="1" applyProtection="1">
      <alignment horizontal="left" vertical="center"/>
      <protection/>
    </xf>
    <xf numFmtId="0" fontId="27" fillId="0" borderId="41" xfId="51" applyFont="1" applyBorder="1" applyAlignment="1" applyProtection="1">
      <alignment horizontal="left" vertical="center"/>
      <protection/>
    </xf>
    <xf numFmtId="0" fontId="27" fillId="0" borderId="43" xfId="51" applyFont="1" applyBorder="1" applyAlignment="1" applyProtection="1">
      <alignment horizontal="left" vertical="center"/>
      <protection/>
    </xf>
    <xf numFmtId="0" fontId="27" fillId="0" borderId="44" xfId="51" applyFont="1" applyBorder="1" applyAlignment="1" applyProtection="1">
      <alignment horizontal="left" vertical="center"/>
      <protection/>
    </xf>
    <xf numFmtId="0" fontId="20" fillId="0" borderId="48" xfId="51" applyFont="1" applyBorder="1" applyAlignment="1" applyProtection="1">
      <alignment horizontal="left" vertical="center"/>
      <protection/>
    </xf>
    <xf numFmtId="0" fontId="27" fillId="0" borderId="49" xfId="51" applyFont="1" applyBorder="1" applyAlignment="1" applyProtection="1">
      <alignment horizontal="left" vertical="center"/>
      <protection/>
    </xf>
    <xf numFmtId="0" fontId="27" fillId="0" borderId="50" xfId="51" applyFont="1" applyBorder="1" applyAlignment="1" applyProtection="1">
      <alignment horizontal="left" vertical="center"/>
      <protection/>
    </xf>
    <xf numFmtId="167" fontId="20" fillId="0" borderId="49" xfId="51" applyNumberFormat="1" applyFont="1" applyBorder="1" applyAlignment="1" applyProtection="1">
      <alignment horizontal="right" vertical="center"/>
      <protection/>
    </xf>
    <xf numFmtId="0" fontId="27" fillId="0" borderId="40" xfId="51" applyFont="1" applyBorder="1" applyAlignment="1" applyProtection="1">
      <alignment horizontal="left" vertical="center"/>
      <protection/>
    </xf>
    <xf numFmtId="0" fontId="20" fillId="0" borderId="51" xfId="51" applyFont="1" applyBorder="1" applyAlignment="1" applyProtection="1">
      <alignment horizontal="left" vertical="center"/>
      <protection/>
    </xf>
    <xf numFmtId="0" fontId="27" fillId="0" borderId="52" xfId="51" applyFont="1" applyBorder="1" applyAlignment="1" applyProtection="1">
      <alignment horizontal="left" vertical="center"/>
      <protection/>
    </xf>
    <xf numFmtId="167" fontId="20" fillId="0" borderId="51" xfId="51" applyNumberFormat="1" applyFont="1" applyBorder="1" applyAlignment="1" applyProtection="1">
      <alignment horizontal="right" vertical="center"/>
      <protection/>
    </xf>
    <xf numFmtId="167" fontId="20" fillId="0" borderId="0" xfId="51" applyNumberFormat="1" applyFont="1" applyAlignment="1" applyProtection="1">
      <alignment horizontal="right" vertical="center"/>
      <protection/>
    </xf>
    <xf numFmtId="0" fontId="20" fillId="0" borderId="51" xfId="51" applyFont="1" applyBorder="1" applyAlignment="1" applyProtection="1">
      <alignment horizontal="left" vertical="top"/>
      <protection/>
    </xf>
    <xf numFmtId="0" fontId="20" fillId="0" borderId="53" xfId="51" applyFont="1" applyBorder="1" applyAlignment="1" applyProtection="1">
      <alignment horizontal="left" vertical="top"/>
      <protection/>
    </xf>
    <xf numFmtId="0" fontId="27" fillId="0" borderId="54" xfId="51" applyFont="1" applyBorder="1" applyAlignment="1" applyProtection="1">
      <alignment horizontal="left" vertical="center"/>
      <protection/>
    </xf>
    <xf numFmtId="0" fontId="27" fillId="0" borderId="55" xfId="51" applyFont="1" applyBorder="1" applyAlignment="1" applyProtection="1">
      <alignment horizontal="left" vertical="center"/>
      <protection/>
    </xf>
    <xf numFmtId="0" fontId="20" fillId="0" borderId="53" xfId="51" applyFont="1" applyBorder="1" applyAlignment="1" applyProtection="1">
      <alignment horizontal="left" vertical="center"/>
      <protection/>
    </xf>
    <xf numFmtId="167" fontId="20" fillId="0" borderId="54" xfId="51" applyNumberFormat="1" applyFont="1" applyBorder="1" applyAlignment="1" applyProtection="1">
      <alignment horizontal="right" vertical="center"/>
      <protection/>
    </xf>
    <xf numFmtId="0" fontId="20" fillId="0" borderId="0" xfId="51" applyFont="1" applyAlignment="1" applyProtection="1">
      <alignment horizontal="left" vertical="top"/>
      <protection/>
    </xf>
    <xf numFmtId="0" fontId="20" fillId="0" borderId="56" xfId="51" applyFont="1" applyBorder="1" applyAlignment="1" applyProtection="1">
      <alignment horizontal="left" vertical="center"/>
      <protection/>
    </xf>
    <xf numFmtId="0" fontId="20" fillId="0" borderId="57" xfId="51" applyFont="1" applyBorder="1" applyAlignment="1" applyProtection="1">
      <alignment horizontal="left" vertical="center"/>
      <protection/>
    </xf>
    <xf numFmtId="167" fontId="20" fillId="0" borderId="58" xfId="51" applyNumberFormat="1" applyFont="1" applyBorder="1" applyAlignment="1" applyProtection="1">
      <alignment horizontal="right" vertical="center"/>
      <protection/>
    </xf>
    <xf numFmtId="0" fontId="27" fillId="0" borderId="59" xfId="51" applyFont="1" applyBorder="1" applyAlignment="1" applyProtection="1">
      <alignment horizontal="left" vertical="center"/>
      <protection/>
    </xf>
    <xf numFmtId="0" fontId="20" fillId="0" borderId="0" xfId="51" applyFont="1" applyAlignment="1" applyProtection="1">
      <alignment horizontal="left" vertical="center"/>
      <protection/>
    </xf>
    <xf numFmtId="0" fontId="34" fillId="0" borderId="0" xfId="51" applyFont="1" applyAlignment="1" applyProtection="1">
      <alignment horizontal="left" vertical="center"/>
      <protection/>
    </xf>
    <xf numFmtId="0" fontId="27" fillId="0" borderId="58" xfId="51" applyFont="1" applyBorder="1" applyAlignment="1" applyProtection="1">
      <alignment horizontal="left" vertical="center"/>
      <protection/>
    </xf>
    <xf numFmtId="167" fontId="20" fillId="0" borderId="59" xfId="51" applyNumberFormat="1" applyFont="1" applyBorder="1" applyAlignment="1" applyProtection="1">
      <alignment horizontal="right" vertical="center"/>
      <protection/>
    </xf>
    <xf numFmtId="49" fontId="20" fillId="0" borderId="56" xfId="51" applyNumberFormat="1" applyFont="1" applyBorder="1" applyAlignment="1" applyProtection="1">
      <alignment horizontal="left" vertical="center"/>
      <protection/>
    </xf>
    <xf numFmtId="0" fontId="21" fillId="0" borderId="0" xfId="51" applyFont="1" applyAlignment="1" applyProtection="1">
      <alignment horizontal="left" vertical="center"/>
      <protection/>
    </xf>
    <xf numFmtId="0" fontId="27" fillId="0" borderId="45" xfId="51" applyFont="1" applyBorder="1" applyAlignment="1" applyProtection="1">
      <alignment horizontal="left" vertical="center"/>
      <protection/>
    </xf>
    <xf numFmtId="0" fontId="27" fillId="0" borderId="46" xfId="51" applyFont="1" applyBorder="1" applyAlignment="1" applyProtection="1">
      <alignment horizontal="left" vertical="center"/>
      <protection/>
    </xf>
    <xf numFmtId="0" fontId="27" fillId="0" borderId="47" xfId="51" applyFont="1" applyBorder="1" applyAlignment="1" applyProtection="1">
      <alignment horizontal="left" vertical="center"/>
      <protection/>
    </xf>
    <xf numFmtId="0" fontId="27" fillId="0" borderId="60" xfId="51" applyFont="1" applyBorder="1" applyAlignment="1" applyProtection="1">
      <alignment horizontal="left" vertical="center"/>
      <protection/>
    </xf>
    <xf numFmtId="0" fontId="27" fillId="0" borderId="61" xfId="51" applyFont="1" applyBorder="1" applyAlignment="1" applyProtection="1">
      <alignment horizontal="left" vertical="center"/>
      <protection/>
    </xf>
    <xf numFmtId="0" fontId="35" fillId="0" borderId="61" xfId="51" applyFont="1" applyBorder="1" applyAlignment="1" applyProtection="1">
      <alignment horizontal="left" vertical="center"/>
      <protection/>
    </xf>
    <xf numFmtId="0" fontId="27" fillId="0" borderId="62" xfId="51" applyFont="1" applyBorder="1" applyAlignment="1" applyProtection="1">
      <alignment horizontal="left" vertical="center"/>
      <protection/>
    </xf>
    <xf numFmtId="0" fontId="27" fillId="0" borderId="63" xfId="51" applyFont="1" applyBorder="1" applyAlignment="1" applyProtection="1">
      <alignment horizontal="left" vertical="center"/>
      <protection/>
    </xf>
    <xf numFmtId="0" fontId="27" fillId="0" borderId="64" xfId="51" applyFont="1" applyBorder="1" applyAlignment="1" applyProtection="1">
      <alignment horizontal="left" vertical="center"/>
      <protection/>
    </xf>
    <xf numFmtId="0" fontId="27" fillId="0" borderId="35" xfId="51" applyFont="1" applyBorder="1" applyAlignment="1" applyProtection="1">
      <alignment horizontal="left" vertical="center"/>
      <protection/>
    </xf>
    <xf numFmtId="0" fontId="27" fillId="0" borderId="65" xfId="51" applyFont="1" applyBorder="1" applyAlignment="1" applyProtection="1">
      <alignment horizontal="left" vertical="center"/>
      <protection/>
    </xf>
    <xf numFmtId="0" fontId="27" fillId="0" borderId="66" xfId="51" applyFont="1" applyBorder="1" applyAlignment="1" applyProtection="1">
      <alignment horizontal="left" vertical="center"/>
      <protection/>
    </xf>
    <xf numFmtId="168" fontId="2" fillId="0" borderId="67" xfId="51" applyNumberFormat="1" applyFont="1" applyBorder="1" applyAlignment="1" applyProtection="1">
      <alignment horizontal="right" vertical="center"/>
      <protection/>
    </xf>
    <xf numFmtId="168" fontId="2" fillId="0" borderId="68" xfId="51" applyNumberFormat="1" applyFont="1" applyBorder="1" applyAlignment="1" applyProtection="1">
      <alignment horizontal="right" vertical="center"/>
      <protection/>
    </xf>
    <xf numFmtId="168" fontId="3" fillId="0" borderId="39" xfId="51" applyNumberFormat="1" applyFont="1" applyBorder="1" applyAlignment="1" applyProtection="1">
      <alignment horizontal="right" vertical="center"/>
      <protection/>
    </xf>
    <xf numFmtId="169" fontId="3" fillId="0" borderId="69" xfId="51" applyNumberFormat="1" applyFont="1" applyBorder="1" applyAlignment="1" applyProtection="1">
      <alignment horizontal="right" vertical="center"/>
      <protection/>
    </xf>
    <xf numFmtId="168" fontId="2" fillId="0" borderId="39" xfId="51" applyNumberFormat="1" applyFont="1" applyBorder="1" applyAlignment="1" applyProtection="1">
      <alignment horizontal="right" vertical="center"/>
      <protection/>
    </xf>
    <xf numFmtId="168" fontId="2" fillId="0" borderId="69" xfId="51" applyNumberFormat="1" applyFont="1" applyBorder="1" applyAlignment="1" applyProtection="1">
      <alignment horizontal="right" vertical="center"/>
      <protection/>
    </xf>
    <xf numFmtId="168" fontId="3" fillId="0" borderId="68" xfId="51" applyNumberFormat="1" applyFont="1" applyBorder="1" applyAlignment="1" applyProtection="1">
      <alignment horizontal="right" vertical="center"/>
      <protection/>
    </xf>
    <xf numFmtId="169" fontId="3" fillId="0" borderId="68" xfId="51" applyNumberFormat="1" applyFont="1" applyBorder="1" applyAlignment="1" applyProtection="1">
      <alignment horizontal="right" vertical="center"/>
      <protection/>
    </xf>
    <xf numFmtId="168" fontId="2" fillId="0" borderId="70" xfId="51" applyNumberFormat="1" applyFont="1" applyBorder="1" applyAlignment="1" applyProtection="1">
      <alignment horizontal="right" vertical="center"/>
      <protection/>
    </xf>
    <xf numFmtId="0" fontId="35" fillId="0" borderId="61" xfId="51" applyFont="1" applyBorder="1" applyAlignment="1" applyProtection="1">
      <alignment horizontal="left" vertical="center" wrapText="1"/>
      <protection/>
    </xf>
    <xf numFmtId="0" fontId="36" fillId="0" borderId="63" xfId="51" applyFont="1" applyBorder="1" applyAlignment="1" applyProtection="1">
      <alignment horizontal="left" vertical="center"/>
      <protection/>
    </xf>
    <xf numFmtId="0" fontId="36" fillId="0" borderId="35" xfId="51" applyFont="1" applyBorder="1" applyAlignment="1" applyProtection="1">
      <alignment horizontal="left" vertical="center"/>
      <protection/>
    </xf>
    <xf numFmtId="0" fontId="35" fillId="0" borderId="65" xfId="51" applyFont="1" applyBorder="1" applyAlignment="1" applyProtection="1">
      <alignment horizontal="left" vertical="center"/>
      <protection/>
    </xf>
    <xf numFmtId="0" fontId="35" fillId="0" borderId="64" xfId="51" applyFont="1" applyBorder="1" applyAlignment="1" applyProtection="1">
      <alignment horizontal="left" vertical="center"/>
      <protection/>
    </xf>
    <xf numFmtId="0" fontId="35" fillId="0" borderId="66" xfId="51" applyFont="1" applyBorder="1" applyAlignment="1" applyProtection="1">
      <alignment horizontal="left" vertical="center"/>
      <protection/>
    </xf>
    <xf numFmtId="0" fontId="35" fillId="0" borderId="35" xfId="51" applyFont="1" applyBorder="1" applyAlignment="1" applyProtection="1">
      <alignment horizontal="left" vertical="center"/>
      <protection/>
    </xf>
    <xf numFmtId="167" fontId="27" fillId="0" borderId="71" xfId="51" applyNumberFormat="1" applyFont="1" applyBorder="1" applyAlignment="1" applyProtection="1">
      <alignment horizontal="center" vertical="center"/>
      <protection/>
    </xf>
    <xf numFmtId="0" fontId="29" fillId="0" borderId="48" xfId="51" applyFont="1" applyBorder="1" applyAlignment="1" applyProtection="1">
      <alignment horizontal="left" vertical="center"/>
      <protection/>
    </xf>
    <xf numFmtId="0" fontId="27" fillId="0" borderId="56" xfId="51" applyFont="1" applyBorder="1" applyAlignment="1" applyProtection="1">
      <alignment horizontal="left" vertical="center"/>
      <protection/>
    </xf>
    <xf numFmtId="169" fontId="3" fillId="0" borderId="57" xfId="51" applyNumberFormat="1" applyFont="1" applyBorder="1" applyAlignment="1" applyProtection="1">
      <alignment horizontal="right" vertical="center"/>
      <protection/>
    </xf>
    <xf numFmtId="0" fontId="27" fillId="0" borderId="72" xfId="51" applyFont="1" applyBorder="1" applyAlignment="1" applyProtection="1">
      <alignment horizontal="left" vertical="center"/>
      <protection/>
    </xf>
    <xf numFmtId="0" fontId="27" fillId="0" borderId="57" xfId="51" applyFont="1" applyBorder="1" applyAlignment="1" applyProtection="1">
      <alignment horizontal="left" vertical="center"/>
      <protection/>
    </xf>
    <xf numFmtId="169" fontId="2" fillId="0" borderId="57" xfId="51" applyNumberFormat="1" applyFont="1" applyBorder="1" applyAlignment="1" applyProtection="1">
      <alignment horizontal="right" vertical="center"/>
      <protection/>
    </xf>
    <xf numFmtId="168" fontId="2" fillId="0" borderId="58" xfId="51" applyNumberFormat="1" applyFont="1" applyBorder="1" applyAlignment="1" applyProtection="1">
      <alignment horizontal="right" vertical="center"/>
      <protection/>
    </xf>
    <xf numFmtId="0" fontId="22" fillId="0" borderId="58" xfId="51" applyFont="1" applyBorder="1" applyAlignment="1" applyProtection="1">
      <alignment horizontal="right" vertical="center"/>
      <protection/>
    </xf>
    <xf numFmtId="0" fontId="22" fillId="0" borderId="59" xfId="51" applyFont="1" applyBorder="1" applyAlignment="1" applyProtection="1">
      <alignment horizontal="left" vertical="center"/>
      <protection/>
    </xf>
    <xf numFmtId="0" fontId="27" fillId="0" borderId="53" xfId="51" applyFont="1" applyBorder="1" applyAlignment="1" applyProtection="1">
      <alignment horizontal="left" vertical="center"/>
      <protection/>
    </xf>
    <xf numFmtId="167" fontId="27" fillId="0" borderId="73" xfId="51" applyNumberFormat="1" applyFont="1" applyBorder="1" applyAlignment="1" applyProtection="1">
      <alignment horizontal="center" vertical="center"/>
      <protection/>
    </xf>
    <xf numFmtId="168" fontId="2" fillId="0" borderId="57" xfId="51" applyNumberFormat="1" applyFont="1" applyBorder="1" applyAlignment="1" applyProtection="1">
      <alignment horizontal="right" vertical="center"/>
      <protection/>
    </xf>
    <xf numFmtId="0" fontId="29" fillId="0" borderId="57" xfId="51" applyFont="1" applyBorder="1" applyAlignment="1" applyProtection="1">
      <alignment horizontal="left" vertical="center"/>
      <protection/>
    </xf>
    <xf numFmtId="169" fontId="3" fillId="0" borderId="60" xfId="51" applyNumberFormat="1" applyFont="1" applyBorder="1" applyAlignment="1" applyProtection="1">
      <alignment horizontal="right" vertical="center"/>
      <protection/>
    </xf>
    <xf numFmtId="169" fontId="2" fillId="0" borderId="60" xfId="51" applyNumberFormat="1" applyFont="1" applyBorder="1" applyAlignment="1" applyProtection="1">
      <alignment horizontal="right" vertical="center"/>
      <protection/>
    </xf>
    <xf numFmtId="168" fontId="2" fillId="0" borderId="62" xfId="51" applyNumberFormat="1" applyFont="1" applyBorder="1" applyAlignment="1" applyProtection="1">
      <alignment horizontal="right" vertical="center"/>
      <protection/>
    </xf>
    <xf numFmtId="0" fontId="27" fillId="0" borderId="74" xfId="51" applyFont="1" applyBorder="1" applyAlignment="1" applyProtection="1">
      <alignment horizontal="left" vertical="center"/>
      <protection/>
    </xf>
    <xf numFmtId="167" fontId="27" fillId="0" borderId="36" xfId="51" applyNumberFormat="1" applyFont="1" applyBorder="1" applyAlignment="1" applyProtection="1">
      <alignment horizontal="center" vertical="center"/>
      <protection/>
    </xf>
    <xf numFmtId="0" fontId="27" fillId="0" borderId="69" xfId="51" applyFont="1" applyBorder="1" applyAlignment="1" applyProtection="1">
      <alignment horizontal="left" vertical="center"/>
      <protection/>
    </xf>
    <xf numFmtId="0" fontId="27" fillId="0" borderId="68" xfId="51" applyFont="1" applyBorder="1" applyAlignment="1" applyProtection="1">
      <alignment horizontal="left" vertical="center"/>
      <protection/>
    </xf>
    <xf numFmtId="0" fontId="27" fillId="0" borderId="39" xfId="51" applyFont="1" applyBorder="1" applyAlignment="1" applyProtection="1">
      <alignment horizontal="left" vertical="center"/>
      <protection/>
    </xf>
    <xf numFmtId="169" fontId="3" fillId="0" borderId="75" xfId="51" applyNumberFormat="1" applyFont="1" applyBorder="1" applyAlignment="1" applyProtection="1">
      <alignment horizontal="right" vertical="center"/>
      <protection/>
    </xf>
    <xf numFmtId="169" fontId="3" fillId="0" borderId="61" xfId="51" applyNumberFormat="1" applyFont="1" applyBorder="1" applyAlignment="1" applyProtection="1">
      <alignment horizontal="right" vertical="center"/>
      <protection/>
    </xf>
    <xf numFmtId="168" fontId="23" fillId="0" borderId="46" xfId="51" applyNumberFormat="1" applyFont="1" applyBorder="1" applyAlignment="1" applyProtection="1">
      <alignment horizontal="right" vertical="center"/>
      <protection/>
    </xf>
    <xf numFmtId="0" fontId="35" fillId="0" borderId="42" xfId="51" applyFont="1" applyBorder="1" applyAlignment="1" applyProtection="1">
      <alignment horizontal="left" vertical="top"/>
      <protection/>
    </xf>
    <xf numFmtId="0" fontId="27" fillId="0" borderId="76" xfId="51" applyFont="1" applyBorder="1" applyAlignment="1" applyProtection="1">
      <alignment horizontal="left" vertical="center"/>
      <protection/>
    </xf>
    <xf numFmtId="0" fontId="27" fillId="0" borderId="77" xfId="51" applyFont="1" applyBorder="1" applyAlignment="1" applyProtection="1">
      <alignment horizontal="left" vertical="center"/>
      <protection/>
    </xf>
    <xf numFmtId="0" fontId="27" fillId="0" borderId="51" xfId="51" applyFont="1" applyBorder="1" applyAlignment="1" applyProtection="1">
      <alignment horizontal="left" vertical="center"/>
      <protection/>
    </xf>
    <xf numFmtId="0" fontId="27" fillId="0" borderId="78" xfId="51" applyFont="1" applyBorder="1" applyAlignment="1" applyProtection="1">
      <alignment horizontal="left"/>
      <protection/>
    </xf>
    <xf numFmtId="0" fontId="27" fillId="0" borderId="53" xfId="51" applyFont="1" applyBorder="1" applyAlignment="1" applyProtection="1">
      <alignment horizontal="left"/>
      <protection/>
    </xf>
    <xf numFmtId="168" fontId="20" fillId="0" borderId="53" xfId="51" applyNumberFormat="1" applyFont="1" applyBorder="1" applyAlignment="1" applyProtection="1">
      <alignment horizontal="right" vertical="center"/>
      <protection/>
    </xf>
    <xf numFmtId="169" fontId="20" fillId="0" borderId="57" xfId="51" applyNumberFormat="1" applyFont="1" applyBorder="1" applyAlignment="1" applyProtection="1">
      <alignment horizontal="right" vertical="center"/>
      <protection/>
    </xf>
    <xf numFmtId="169" fontId="3" fillId="0" borderId="53" xfId="51" applyNumberFormat="1" applyFont="1" applyBorder="1" applyAlignment="1" applyProtection="1">
      <alignment horizontal="right" vertical="center"/>
      <protection/>
    </xf>
    <xf numFmtId="0" fontId="27" fillId="0" borderId="79" xfId="51" applyFont="1" applyBorder="1" applyAlignment="1" applyProtection="1">
      <alignment horizontal="left" vertical="center"/>
      <protection/>
    </xf>
    <xf numFmtId="0" fontId="35" fillId="0" borderId="80" xfId="51" applyFont="1" applyBorder="1" applyAlignment="1" applyProtection="1">
      <alignment horizontal="left" vertical="top"/>
      <protection/>
    </xf>
    <xf numFmtId="0" fontId="27" fillId="0" borderId="48" xfId="51" applyFont="1" applyBorder="1" applyAlignment="1" applyProtection="1">
      <alignment horizontal="left" vertical="center"/>
      <protection/>
    </xf>
    <xf numFmtId="168" fontId="20" fillId="0" borderId="57" xfId="51" applyNumberFormat="1" applyFont="1" applyBorder="1" applyAlignment="1" applyProtection="1">
      <alignment horizontal="right" vertical="center"/>
      <protection/>
    </xf>
    <xf numFmtId="0" fontId="35" fillId="0" borderId="69" xfId="51" applyFont="1" applyBorder="1" applyAlignment="1" applyProtection="1">
      <alignment horizontal="left" vertical="center"/>
      <protection/>
    </xf>
    <xf numFmtId="0" fontId="27" fillId="0" borderId="81" xfId="51" applyFont="1" applyBorder="1" applyAlignment="1" applyProtection="1">
      <alignment horizontal="left" vertical="center"/>
      <protection/>
    </xf>
    <xf numFmtId="169" fontId="24" fillId="0" borderId="82" xfId="51" applyNumberFormat="1" applyFont="1" applyBorder="1" applyAlignment="1" applyProtection="1">
      <alignment horizontal="right" vertical="center"/>
      <protection/>
    </xf>
    <xf numFmtId="0" fontId="27" fillId="0" borderId="83" xfId="51" applyFont="1" applyBorder="1" applyAlignment="1" applyProtection="1">
      <alignment horizontal="left" vertical="center"/>
      <protection/>
    </xf>
    <xf numFmtId="0" fontId="2" fillId="0" borderId="64" xfId="51" applyFont="1" applyBorder="1" applyAlignment="1" applyProtection="1">
      <alignment horizontal="left" vertical="center"/>
      <protection/>
    </xf>
    <xf numFmtId="0" fontId="27" fillId="0" borderId="45" xfId="51" applyFont="1" applyBorder="1" applyAlignment="1" applyProtection="1">
      <alignment horizontal="left"/>
      <protection/>
    </xf>
    <xf numFmtId="0" fontId="27" fillId="0" borderId="84" xfId="51" applyFont="1" applyBorder="1" applyAlignment="1" applyProtection="1">
      <alignment horizontal="left" vertical="center"/>
      <protection/>
    </xf>
    <xf numFmtId="0" fontId="27" fillId="0" borderId="75" xfId="51" applyFont="1" applyBorder="1" applyAlignment="1" applyProtection="1">
      <alignment horizontal="left"/>
      <protection/>
    </xf>
    <xf numFmtId="0" fontId="27" fillId="0" borderId="70" xfId="51" applyFont="1" applyBorder="1" applyAlignment="1" applyProtection="1">
      <alignment horizontal="left" vertical="center"/>
      <protection/>
    </xf>
    <xf numFmtId="166" fontId="6" fillId="0" borderId="22" xfId="52" applyNumberFormat="1" applyFont="1" applyFill="1" applyBorder="1" applyAlignment="1">
      <alignment horizontal="center" vertical="center" wrapText="1"/>
      <protection/>
    </xf>
    <xf numFmtId="0" fontId="8" fillId="0" borderId="22" xfId="52" applyFont="1" applyFill="1" applyBorder="1" applyAlignment="1" applyProtection="1">
      <alignment horizontal="left" vertical="center" wrapText="1" indent="1"/>
      <protection locked="0"/>
    </xf>
    <xf numFmtId="166" fontId="6" fillId="0" borderId="11" xfId="0" applyNumberFormat="1" applyFont="1" applyBorder="1" applyAlignment="1">
      <alignment horizontal="center" vertical="center" wrapText="1"/>
    </xf>
    <xf numFmtId="0" fontId="6" fillId="0" borderId="0" xfId="52" applyFont="1" applyFill="1" applyAlignment="1">
      <alignment horizontal="center" vertical="center"/>
      <protection/>
    </xf>
    <xf numFmtId="0" fontId="5" fillId="0" borderId="0" xfId="52" applyFont="1" applyFill="1" applyAlignment="1">
      <alignment horizontal="left" vertical="center" indent="1"/>
      <protection/>
    </xf>
    <xf numFmtId="49" fontId="6" fillId="0" borderId="0" xfId="52" applyNumberFormat="1" applyFont="1" applyFill="1" applyAlignment="1">
      <alignment horizontal="center" vertical="center"/>
      <protection/>
    </xf>
    <xf numFmtId="4" fontId="6" fillId="0" borderId="0" xfId="52" applyNumberFormat="1" applyFont="1" applyFill="1" applyAlignment="1">
      <alignment horizontal="right" vertical="center"/>
      <protection/>
    </xf>
    <xf numFmtId="0" fontId="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2" fontId="5" fillId="33" borderId="0" xfId="0" applyNumberFormat="1" applyFont="1" applyFill="1" applyBorder="1" applyAlignment="1">
      <alignment horizontal="left" vertical="center" wrapText="1" indent="1"/>
    </xf>
    <xf numFmtId="2" fontId="5" fillId="33" borderId="0" xfId="0" applyNumberFormat="1" applyFont="1" applyFill="1" applyBorder="1" applyAlignment="1">
      <alignment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2" fontId="6" fillId="33" borderId="0" xfId="0" applyNumberFormat="1" applyFont="1" applyFill="1" applyBorder="1" applyAlignment="1">
      <alignment horizontal="left" vertical="center" wrapText="1" indent="1"/>
    </xf>
    <xf numFmtId="0" fontId="97" fillId="33" borderId="0" xfId="0" applyFont="1" applyFill="1" applyAlignment="1">
      <alignment horizontal="center" vertical="center"/>
    </xf>
    <xf numFmtId="0" fontId="98" fillId="33" borderId="0" xfId="0" applyFont="1" applyFill="1" applyAlignment="1">
      <alignment horizontal="left" vertical="center" indent="1"/>
    </xf>
    <xf numFmtId="49" fontId="97" fillId="33" borderId="0" xfId="0" applyNumberFormat="1" applyFont="1" applyFill="1" applyAlignment="1">
      <alignment horizontal="center" vertical="center"/>
    </xf>
    <xf numFmtId="0" fontId="97" fillId="33" borderId="0" xfId="0" applyFont="1" applyFill="1" applyAlignment="1">
      <alignment vertical="center"/>
    </xf>
    <xf numFmtId="4" fontId="97" fillId="33" borderId="0" xfId="0" applyNumberFormat="1" applyFont="1" applyFill="1" applyAlignment="1">
      <alignment horizontal="right" vertical="center"/>
    </xf>
    <xf numFmtId="0" fontId="98" fillId="33" borderId="0" xfId="0" applyFont="1" applyFill="1" applyAlignment="1">
      <alignment vertical="center"/>
    </xf>
    <xf numFmtId="4" fontId="6" fillId="33" borderId="0" xfId="0" applyNumberFormat="1" applyFont="1" applyFill="1" applyAlignment="1">
      <alignment horizontal="right" vertical="center"/>
    </xf>
    <xf numFmtId="4" fontId="97" fillId="33" borderId="0" xfId="0" applyNumberFormat="1" applyFont="1" applyFill="1" applyBorder="1" applyAlignment="1">
      <alignment horizontal="right" vertical="center" wrapText="1"/>
    </xf>
    <xf numFmtId="2" fontId="5" fillId="33" borderId="0" xfId="0" applyNumberFormat="1" applyFont="1" applyFill="1" applyBorder="1" applyAlignment="1">
      <alignment horizontal="left" vertical="center" indent="1"/>
    </xf>
    <xf numFmtId="0" fontId="6" fillId="0" borderId="0" xfId="52" applyFont="1" applyFill="1" applyBorder="1" applyAlignment="1" applyProtection="1">
      <alignment horizontal="left" vertical="center" wrapText="1" indent="1"/>
      <protection locked="0"/>
    </xf>
    <xf numFmtId="166" fontId="6" fillId="0" borderId="11" xfId="52" applyNumberFormat="1" applyFont="1" applyFill="1" applyBorder="1" applyAlignment="1">
      <alignment horizontal="center" vertical="center" wrapText="1"/>
      <protection/>
    </xf>
    <xf numFmtId="0" fontId="8" fillId="0" borderId="11" xfId="52" applyFont="1" applyFill="1" applyBorder="1" applyAlignment="1" applyProtection="1">
      <alignment horizontal="left" vertical="center" wrapText="1" indent="1"/>
      <protection locked="0"/>
    </xf>
    <xf numFmtId="0" fontId="85" fillId="0" borderId="85" xfId="52" applyFont="1" applyFill="1" applyBorder="1" applyAlignment="1">
      <alignment horizontal="center" vertical="center"/>
      <protection/>
    </xf>
    <xf numFmtId="0" fontId="86" fillId="0" borderId="85" xfId="52" applyFont="1" applyFill="1" applyBorder="1" applyAlignment="1">
      <alignment horizontal="left" vertical="center" indent="1"/>
      <protection/>
    </xf>
    <xf numFmtId="49" fontId="85" fillId="0" borderId="85" xfId="52" applyNumberFormat="1" applyFont="1" applyFill="1" applyBorder="1" applyAlignment="1">
      <alignment horizontal="center" vertical="center"/>
      <protection/>
    </xf>
    <xf numFmtId="4" fontId="85" fillId="0" borderId="85" xfId="52" applyNumberFormat="1" applyFont="1" applyFill="1" applyBorder="1" applyAlignment="1">
      <alignment horizontal="right" vertical="center"/>
      <protection/>
    </xf>
    <xf numFmtId="0" fontId="5" fillId="0" borderId="0" xfId="52" applyFont="1" applyFill="1" applyAlignment="1">
      <alignment horizontal="center" vertical="center"/>
      <protection/>
    </xf>
    <xf numFmtId="0" fontId="7" fillId="37" borderId="86" xfId="0" applyFont="1" applyFill="1" applyBorder="1" applyAlignment="1">
      <alignment horizontal="left" vertical="center" wrapText="1" indent="1"/>
    </xf>
    <xf numFmtId="0" fontId="7" fillId="0" borderId="87" xfId="52" applyFont="1" applyFill="1" applyBorder="1" applyAlignment="1">
      <alignment horizontal="left" vertical="center" indent="1"/>
      <protection/>
    </xf>
    <xf numFmtId="0" fontId="6" fillId="33" borderId="10" xfId="47" applyFont="1" applyFill="1" applyBorder="1" applyAlignment="1">
      <alignment horizontal="center" vertical="center" wrapText="1"/>
      <protection/>
    </xf>
    <xf numFmtId="0" fontId="7" fillId="0" borderId="88" xfId="52" applyFont="1" applyFill="1" applyBorder="1" applyAlignment="1">
      <alignment horizontal="left" vertical="center"/>
      <protection/>
    </xf>
    <xf numFmtId="0" fontId="5" fillId="0" borderId="85" xfId="52" applyFont="1" applyFill="1" applyBorder="1" applyAlignment="1">
      <alignment vertical="center"/>
      <protection/>
    </xf>
    <xf numFmtId="0" fontId="7" fillId="0" borderId="85" xfId="52" applyFont="1" applyFill="1" applyBorder="1" applyAlignment="1">
      <alignment vertical="center" wrapText="1"/>
      <protection/>
    </xf>
    <xf numFmtId="0" fontId="6" fillId="0" borderId="85" xfId="52" applyFont="1" applyFill="1" applyBorder="1" applyAlignment="1">
      <alignment horizontal="center" vertical="center"/>
      <protection/>
    </xf>
    <xf numFmtId="4" fontId="6" fillId="0" borderId="85" xfId="52" applyNumberFormat="1" applyFont="1" applyFill="1" applyBorder="1" applyAlignment="1">
      <alignment horizontal="right" vertical="center"/>
      <protection/>
    </xf>
    <xf numFmtId="4" fontId="8" fillId="0" borderId="89" xfId="52" applyNumberFormat="1" applyFont="1" applyFill="1" applyBorder="1" applyAlignment="1">
      <alignment horizontal="right" vertical="center"/>
      <protection/>
    </xf>
    <xf numFmtId="0" fontId="6" fillId="0" borderId="21" xfId="52" applyFont="1" applyFill="1" applyBorder="1" applyAlignment="1" applyProtection="1">
      <alignment horizontal="center" vertical="center" wrapText="1"/>
      <protection locked="0"/>
    </xf>
    <xf numFmtId="4" fontId="6" fillId="0" borderId="23" xfId="52" applyNumberFormat="1" applyFont="1" applyFill="1" applyBorder="1" applyAlignment="1">
      <alignment horizontal="right" vertical="center" wrapText="1"/>
      <protection/>
    </xf>
    <xf numFmtId="0" fontId="9" fillId="0" borderId="90" xfId="52" applyFont="1" applyFill="1" applyBorder="1" applyAlignment="1" applyProtection="1">
      <alignment horizontal="center" vertical="center" wrapText="1"/>
      <protection locked="0"/>
    </xf>
    <xf numFmtId="0" fontId="9" fillId="0" borderId="91" xfId="52" applyFont="1" applyFill="1" applyBorder="1" applyAlignment="1" applyProtection="1">
      <alignment horizontal="left" vertical="center" wrapText="1" indent="1"/>
      <protection locked="0"/>
    </xf>
    <xf numFmtId="49" fontId="9" fillId="0" borderId="91" xfId="52" applyNumberFormat="1" applyFont="1" applyFill="1" applyBorder="1" applyAlignment="1" applyProtection="1">
      <alignment horizontal="center" vertical="center" wrapText="1"/>
      <protection locked="0"/>
    </xf>
    <xf numFmtId="0" fontId="9" fillId="0" borderId="91" xfId="52" applyFont="1" applyFill="1" applyBorder="1" applyAlignment="1">
      <alignment horizontal="center" vertical="center" wrapText="1"/>
      <protection/>
    </xf>
    <xf numFmtId="4" fontId="9" fillId="0" borderId="92" xfId="52" applyNumberFormat="1" applyFont="1" applyFill="1" applyBorder="1" applyAlignment="1">
      <alignment horizontal="right" vertical="center" wrapText="1"/>
      <protection/>
    </xf>
    <xf numFmtId="0" fontId="6" fillId="0" borderId="93" xfId="52" applyFont="1" applyFill="1" applyBorder="1" applyAlignment="1">
      <alignment horizontal="center" vertical="center"/>
      <protection/>
    </xf>
    <xf numFmtId="0" fontId="13" fillId="0" borderId="28" xfId="52" applyFont="1" applyFill="1" applyBorder="1" applyAlignment="1">
      <alignment horizontal="left" vertical="center" indent="1"/>
      <protection/>
    </xf>
    <xf numFmtId="49" fontId="6" fillId="0" borderId="28" xfId="52" applyNumberFormat="1" applyFont="1" applyFill="1" applyBorder="1" applyAlignment="1">
      <alignment horizontal="center" vertical="center"/>
      <protection/>
    </xf>
    <xf numFmtId="4" fontId="6" fillId="0" borderId="28" xfId="52" applyNumberFormat="1" applyFont="1" applyFill="1" applyBorder="1" applyAlignment="1">
      <alignment horizontal="right" vertical="center"/>
      <protection/>
    </xf>
    <xf numFmtId="4" fontId="13" fillId="0" borderId="94" xfId="52" applyNumberFormat="1" applyFont="1" applyFill="1" applyBorder="1" applyAlignment="1">
      <alignment horizontal="right" vertical="center"/>
      <protection/>
    </xf>
    <xf numFmtId="0" fontId="7" fillId="37" borderId="13" xfId="0" applyFont="1" applyFill="1" applyBorder="1" applyAlignment="1">
      <alignment horizontal="left" vertical="center" wrapText="1" indent="1"/>
    </xf>
    <xf numFmtId="0" fontId="7" fillId="37" borderId="95" xfId="0" applyFont="1" applyFill="1" applyBorder="1" applyAlignment="1">
      <alignment horizontal="left" vertical="center" wrapText="1" indent="1"/>
    </xf>
    <xf numFmtId="2" fontId="5" fillId="33" borderId="0" xfId="0" applyNumberFormat="1" applyFont="1" applyFill="1" applyBorder="1" applyAlignment="1">
      <alignment horizontal="left" vertical="center" wrapText="1" indent="1"/>
    </xf>
    <xf numFmtId="2" fontId="6" fillId="33" borderId="0" xfId="0" applyNumberFormat="1" applyFont="1" applyFill="1" applyBorder="1" applyAlignment="1">
      <alignment horizontal="left" vertical="center" wrapText="1" indent="1"/>
    </xf>
    <xf numFmtId="0" fontId="37" fillId="33" borderId="30" xfId="0" applyFont="1" applyFill="1" applyBorder="1" applyAlignment="1">
      <alignment horizontal="left" vertical="center" wrapText="1" indent="1"/>
    </xf>
    <xf numFmtId="0" fontId="37" fillId="33" borderId="29" xfId="0" applyFont="1" applyFill="1" applyBorder="1" applyAlignment="1">
      <alignment horizontal="left" vertical="center" wrapText="1" inden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left" vertical="center" wrapText="1" indent="1"/>
    </xf>
    <xf numFmtId="0" fontId="7" fillId="37" borderId="11" xfId="0" applyFont="1" applyFill="1" applyBorder="1" applyAlignment="1">
      <alignment horizontal="left" vertical="center" wrapText="1" indent="1"/>
    </xf>
    <xf numFmtId="174" fontId="7" fillId="38" borderId="11" xfId="0" applyNumberFormat="1" applyFont="1" applyFill="1" applyBorder="1" applyAlignment="1">
      <alignment horizontal="right" vertical="center" wrapText="1"/>
    </xf>
    <xf numFmtId="174" fontId="7" fillId="38" borderId="12" xfId="0" applyNumberFormat="1" applyFont="1" applyFill="1" applyBorder="1" applyAlignment="1">
      <alignment horizontal="right" vertical="center" wrapText="1"/>
    </xf>
    <xf numFmtId="174" fontId="7" fillId="38" borderId="22" xfId="0" applyNumberFormat="1" applyFont="1" applyFill="1" applyBorder="1" applyAlignment="1">
      <alignment horizontal="right" vertical="center" wrapText="1"/>
    </xf>
    <xf numFmtId="174" fontId="7" fillId="38" borderId="23" xfId="0" applyNumberFormat="1" applyFont="1" applyFill="1" applyBorder="1" applyAlignment="1">
      <alignment horizontal="right" vertical="center" wrapText="1"/>
    </xf>
    <xf numFmtId="0" fontId="7" fillId="37" borderId="96" xfId="0" applyFont="1" applyFill="1" applyBorder="1" applyAlignment="1">
      <alignment horizontal="left" vertical="center" wrapText="1" indent="1"/>
    </xf>
    <xf numFmtId="0" fontId="5" fillId="37" borderId="97" xfId="0" applyFont="1" applyFill="1" applyBorder="1" applyAlignment="1">
      <alignment horizontal="left" vertical="center" wrapText="1" indent="1"/>
    </xf>
    <xf numFmtId="174" fontId="7" fillId="38" borderId="97" xfId="0" applyNumberFormat="1" applyFont="1" applyFill="1" applyBorder="1" applyAlignment="1">
      <alignment horizontal="right" vertical="center" wrapText="1"/>
    </xf>
    <xf numFmtId="174" fontId="7" fillId="38" borderId="98" xfId="0" applyNumberFormat="1" applyFont="1" applyFill="1" applyBorder="1" applyAlignment="1">
      <alignment horizontal="right" vertical="center" wrapText="1"/>
    </xf>
    <xf numFmtId="0" fontId="5" fillId="37" borderId="24" xfId="0" applyFont="1" applyFill="1" applyBorder="1" applyAlignment="1">
      <alignment horizontal="left" vertical="center" wrapText="1" indent="1"/>
    </xf>
    <xf numFmtId="0" fontId="5" fillId="37" borderId="25" xfId="0" applyFont="1" applyFill="1" applyBorder="1" applyAlignment="1">
      <alignment horizontal="left" vertical="center" wrapText="1" indent="1"/>
    </xf>
    <xf numFmtId="174" fontId="5" fillId="37" borderId="25" xfId="0" applyNumberFormat="1" applyFont="1" applyFill="1" applyBorder="1" applyAlignment="1">
      <alignment horizontal="right" vertical="center" wrapText="1"/>
    </xf>
    <xf numFmtId="174" fontId="5" fillId="37" borderId="26" xfId="0" applyNumberFormat="1" applyFont="1" applyFill="1" applyBorder="1" applyAlignment="1">
      <alignment horizontal="right" vertical="center" wrapText="1"/>
    </xf>
    <xf numFmtId="0" fontId="5" fillId="37" borderId="10" xfId="0" applyFont="1" applyFill="1" applyBorder="1" applyAlignment="1">
      <alignment horizontal="left" vertical="center" wrapText="1" indent="1"/>
    </xf>
    <xf numFmtId="0" fontId="5" fillId="37" borderId="11" xfId="0" applyFont="1" applyFill="1" applyBorder="1" applyAlignment="1">
      <alignment horizontal="left" vertical="center" wrapText="1" indent="1"/>
    </xf>
    <xf numFmtId="174" fontId="5" fillId="37" borderId="11" xfId="0" applyNumberFormat="1" applyFont="1" applyFill="1" applyBorder="1" applyAlignment="1">
      <alignment horizontal="right" vertical="center" wrapText="1"/>
    </xf>
    <xf numFmtId="174" fontId="5" fillId="37" borderId="12" xfId="0" applyNumberFormat="1" applyFont="1" applyFill="1" applyBorder="1" applyAlignment="1">
      <alignment horizontal="right" vertical="center" wrapText="1"/>
    </xf>
    <xf numFmtId="0" fontId="7" fillId="37" borderId="93" xfId="0" applyFont="1" applyFill="1" applyBorder="1" applyAlignment="1">
      <alignment horizontal="left" vertical="center" wrapText="1" indent="1"/>
    </xf>
    <xf numFmtId="0" fontId="7" fillId="37" borderId="28" xfId="0" applyFont="1" applyFill="1" applyBorder="1" applyAlignment="1">
      <alignment horizontal="left" vertical="center" wrapText="1" indent="1"/>
    </xf>
    <xf numFmtId="174" fontId="7" fillId="38" borderId="28" xfId="0" applyNumberFormat="1" applyFont="1" applyFill="1" applyBorder="1" applyAlignment="1">
      <alignment horizontal="right" vertical="center" wrapText="1"/>
    </xf>
    <xf numFmtId="174" fontId="7" fillId="38" borderId="94" xfId="0" applyNumberFormat="1" applyFont="1" applyFill="1" applyBorder="1" applyAlignment="1">
      <alignment horizontal="right" vertical="center" wrapText="1"/>
    </xf>
    <xf numFmtId="0" fontId="5" fillId="0" borderId="30" xfId="52" applyFont="1" applyFill="1" applyBorder="1" applyAlignment="1" applyProtection="1">
      <alignment horizontal="center" vertical="center" wrapText="1"/>
      <protection locked="0"/>
    </xf>
    <xf numFmtId="0" fontId="5" fillId="0" borderId="29" xfId="52" applyFont="1" applyFill="1" applyBorder="1" applyAlignment="1" applyProtection="1">
      <alignment horizontal="center" vertical="center" wrapText="1"/>
      <protection locked="0"/>
    </xf>
    <xf numFmtId="0" fontId="5" fillId="0" borderId="31" xfId="52" applyFont="1" applyFill="1" applyBorder="1" applyAlignment="1" applyProtection="1">
      <alignment horizontal="center" vertical="center" wrapText="1"/>
      <protection locked="0"/>
    </xf>
    <xf numFmtId="0" fontId="5" fillId="0" borderId="10" xfId="52" applyFont="1" applyFill="1" applyBorder="1" applyAlignment="1" applyProtection="1">
      <alignment horizontal="center" vertical="center" wrapText="1"/>
      <protection locked="0"/>
    </xf>
    <xf numFmtId="0" fontId="5" fillId="0" borderId="11" xfId="52" applyFont="1" applyFill="1" applyBorder="1" applyAlignment="1" applyProtection="1">
      <alignment horizontal="center" vertical="center" wrapText="1"/>
      <protection locked="0"/>
    </xf>
    <xf numFmtId="0" fontId="5" fillId="0" borderId="12" xfId="52" applyFont="1" applyFill="1" applyBorder="1" applyAlignment="1" applyProtection="1">
      <alignment horizontal="center" vertical="center" wrapText="1"/>
      <protection locked="0"/>
    </xf>
    <xf numFmtId="0" fontId="86" fillId="0" borderId="30" xfId="52" applyFont="1" applyFill="1" applyBorder="1" applyAlignment="1" applyProtection="1">
      <alignment horizontal="center" vertical="center" wrapText="1"/>
      <protection locked="0"/>
    </xf>
    <xf numFmtId="0" fontId="86" fillId="0" borderId="29" xfId="52" applyFont="1" applyFill="1" applyBorder="1" applyAlignment="1" applyProtection="1">
      <alignment horizontal="center" vertical="center" wrapText="1"/>
      <protection locked="0"/>
    </xf>
    <xf numFmtId="0" fontId="86" fillId="0" borderId="31" xfId="52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2 3" xfId="48"/>
    <cellStyle name="normální 2_INVENTARIZACE 1" xfId="49"/>
    <cellStyle name="normální 3" xfId="50"/>
    <cellStyle name="normální 4" xfId="51"/>
    <cellStyle name="normální_MODERNIZACE SILNICE II340 SEČ - HRANICE KRAJE   SO-801 SADOVÉ ÚPRAVY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rmila\AppData\Local\Microsoft\Windows\Temporary%20Internet%20Files\Content.Outlook\GEID1VF1\Rekonstr%20%20zelen&#283;%20a%20obnova%20m&#237;sta%20pro%20pohyb%20%20aktivity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</sheetNames>
    <sheetDataSet>
      <sheetData sheetId="0">
        <row r="5">
          <cell r="E5" t="str">
            <v>Rekonstr. zeleně a obnova místa pro pohyb. aktivity</v>
          </cell>
          <cell r="P5" t="str">
            <v> </v>
          </cell>
        </row>
        <row r="9">
          <cell r="E9" t="str">
            <v> </v>
          </cell>
        </row>
        <row r="26">
          <cell r="E26" t="str">
            <v> </v>
          </cell>
        </row>
        <row r="28">
          <cell r="E28" t="str">
            <v> </v>
          </cell>
        </row>
      </sheetData>
      <sheetData sheetId="2">
        <row r="11">
          <cell r="I11" t="str">
            <v>Cena celkem</v>
          </cell>
          <cell r="O11" t="str">
            <v>Typ položky</v>
          </cell>
        </row>
        <row r="12">
          <cell r="I12">
            <v>9</v>
          </cell>
          <cell r="O12">
            <v>11</v>
          </cell>
        </row>
        <row r="14">
          <cell r="I14">
            <v>756370.6500000001</v>
          </cell>
        </row>
        <row r="16">
          <cell r="I16">
            <v>28934.210000000003</v>
          </cell>
        </row>
        <row r="17">
          <cell r="I17">
            <v>800.4</v>
          </cell>
          <cell r="N17">
            <v>20</v>
          </cell>
          <cell r="O17">
            <v>4</v>
          </cell>
        </row>
        <row r="18">
          <cell r="I18">
            <v>501.41</v>
          </cell>
          <cell r="N18">
            <v>20</v>
          </cell>
          <cell r="O18">
            <v>4</v>
          </cell>
        </row>
        <row r="19">
          <cell r="I19">
            <v>674.83</v>
          </cell>
          <cell r="N19">
            <v>20</v>
          </cell>
          <cell r="O19">
            <v>4</v>
          </cell>
        </row>
        <row r="20">
          <cell r="I20">
            <v>671.06</v>
          </cell>
          <cell r="N20">
            <v>20</v>
          </cell>
          <cell r="O20">
            <v>4</v>
          </cell>
        </row>
        <row r="21">
          <cell r="I21">
            <v>904.8</v>
          </cell>
          <cell r="N21">
            <v>20</v>
          </cell>
          <cell r="O21">
            <v>4</v>
          </cell>
        </row>
        <row r="22">
          <cell r="I22">
            <v>205.9</v>
          </cell>
          <cell r="N22">
            <v>20</v>
          </cell>
          <cell r="O22">
            <v>4</v>
          </cell>
        </row>
        <row r="23">
          <cell r="I23">
            <v>4205</v>
          </cell>
          <cell r="N23">
            <v>20</v>
          </cell>
          <cell r="O23">
            <v>4</v>
          </cell>
        </row>
        <row r="24">
          <cell r="I24">
            <v>2001</v>
          </cell>
          <cell r="N24">
            <v>20</v>
          </cell>
          <cell r="O24">
            <v>4</v>
          </cell>
        </row>
        <row r="25">
          <cell r="I25">
            <v>6422.05</v>
          </cell>
          <cell r="N25">
            <v>20</v>
          </cell>
          <cell r="O25">
            <v>8</v>
          </cell>
        </row>
        <row r="26">
          <cell r="I26">
            <v>1957.5</v>
          </cell>
          <cell r="N26">
            <v>20</v>
          </cell>
          <cell r="O26">
            <v>4</v>
          </cell>
        </row>
        <row r="27">
          <cell r="I27">
            <v>7468.95</v>
          </cell>
          <cell r="N27">
            <v>20</v>
          </cell>
          <cell r="O27">
            <v>8</v>
          </cell>
        </row>
        <row r="28">
          <cell r="I28">
            <v>1854.2</v>
          </cell>
          <cell r="N28">
            <v>20</v>
          </cell>
          <cell r="O28">
            <v>4</v>
          </cell>
        </row>
        <row r="29">
          <cell r="I29">
            <v>1267.11</v>
          </cell>
          <cell r="N29">
            <v>20</v>
          </cell>
          <cell r="O29">
            <v>4</v>
          </cell>
        </row>
        <row r="30">
          <cell r="I30">
            <v>678066.8900000001</v>
          </cell>
        </row>
        <row r="31">
          <cell r="I31">
            <v>13882.8</v>
          </cell>
          <cell r="N31">
            <v>20</v>
          </cell>
          <cell r="O31">
            <v>4</v>
          </cell>
        </row>
        <row r="32">
          <cell r="I32">
            <v>14048.79</v>
          </cell>
          <cell r="N32">
            <v>20</v>
          </cell>
          <cell r="O32">
            <v>4</v>
          </cell>
        </row>
        <row r="33">
          <cell r="I33">
            <v>18907.77</v>
          </cell>
          <cell r="N33">
            <v>20</v>
          </cell>
          <cell r="O33">
            <v>4</v>
          </cell>
        </row>
        <row r="34">
          <cell r="I34">
            <v>18802.14</v>
          </cell>
          <cell r="N34">
            <v>20</v>
          </cell>
          <cell r="O34">
            <v>4</v>
          </cell>
        </row>
        <row r="35">
          <cell r="I35">
            <v>25351.2</v>
          </cell>
          <cell r="N35">
            <v>20</v>
          </cell>
          <cell r="O35">
            <v>4</v>
          </cell>
        </row>
        <row r="36">
          <cell r="I36">
            <v>3571.3</v>
          </cell>
          <cell r="N36">
            <v>20</v>
          </cell>
          <cell r="O36">
            <v>4</v>
          </cell>
        </row>
        <row r="37">
          <cell r="I37">
            <v>29928.5</v>
          </cell>
          <cell r="N37">
            <v>20</v>
          </cell>
          <cell r="O37">
            <v>4</v>
          </cell>
        </row>
        <row r="38">
          <cell r="I38">
            <v>81636.9</v>
          </cell>
          <cell r="N38">
            <v>20</v>
          </cell>
          <cell r="O38">
            <v>4</v>
          </cell>
        </row>
        <row r="39">
          <cell r="I39">
            <v>117199</v>
          </cell>
          <cell r="N39">
            <v>20</v>
          </cell>
          <cell r="O39">
            <v>4</v>
          </cell>
        </row>
        <row r="40">
          <cell r="I40">
            <v>12072</v>
          </cell>
          <cell r="N40">
            <v>20</v>
          </cell>
          <cell r="O40">
            <v>4</v>
          </cell>
        </row>
        <row r="41">
          <cell r="I41">
            <v>63963</v>
          </cell>
          <cell r="N41">
            <v>20</v>
          </cell>
          <cell r="O41">
            <v>8</v>
          </cell>
        </row>
        <row r="42">
          <cell r="I42">
            <v>11028.21</v>
          </cell>
          <cell r="N42">
            <v>20</v>
          </cell>
          <cell r="O42">
            <v>8</v>
          </cell>
        </row>
        <row r="43">
          <cell r="I43">
            <v>111020</v>
          </cell>
          <cell r="N43">
            <v>20</v>
          </cell>
          <cell r="O43">
            <v>4</v>
          </cell>
        </row>
        <row r="44">
          <cell r="I44">
            <v>33885.5</v>
          </cell>
          <cell r="N44">
            <v>20</v>
          </cell>
          <cell r="O44">
            <v>8</v>
          </cell>
        </row>
        <row r="45">
          <cell r="I45">
            <v>77470</v>
          </cell>
          <cell r="N45">
            <v>20</v>
          </cell>
          <cell r="O45">
            <v>4</v>
          </cell>
        </row>
        <row r="46">
          <cell r="I46">
            <v>45299.78</v>
          </cell>
          <cell r="N46">
            <v>20</v>
          </cell>
          <cell r="O46">
            <v>4</v>
          </cell>
        </row>
        <row r="47">
          <cell r="I47">
            <v>49369.549999999996</v>
          </cell>
        </row>
        <row r="48">
          <cell r="I48">
            <v>1668.6</v>
          </cell>
          <cell r="N48">
            <v>20</v>
          </cell>
          <cell r="O48">
            <v>4</v>
          </cell>
        </row>
        <row r="49">
          <cell r="I49">
            <v>4806</v>
          </cell>
          <cell r="N49">
            <v>20</v>
          </cell>
          <cell r="O49">
            <v>4</v>
          </cell>
        </row>
        <row r="50">
          <cell r="I50">
            <v>1521</v>
          </cell>
          <cell r="N50">
            <v>20</v>
          </cell>
          <cell r="O50">
            <v>4</v>
          </cell>
        </row>
        <row r="51">
          <cell r="I51">
            <v>1665</v>
          </cell>
          <cell r="N51">
            <v>20</v>
          </cell>
          <cell r="O51">
            <v>4</v>
          </cell>
        </row>
        <row r="52">
          <cell r="I52">
            <v>3951</v>
          </cell>
          <cell r="N52">
            <v>20</v>
          </cell>
          <cell r="O52">
            <v>4</v>
          </cell>
        </row>
        <row r="53">
          <cell r="I53">
            <v>11610</v>
          </cell>
          <cell r="N53">
            <v>20</v>
          </cell>
          <cell r="O53">
            <v>4</v>
          </cell>
        </row>
        <row r="54">
          <cell r="I54">
            <v>2864.37</v>
          </cell>
          <cell r="N54">
            <v>20</v>
          </cell>
          <cell r="O54">
            <v>4</v>
          </cell>
        </row>
        <row r="55">
          <cell r="I55">
            <v>2662.83</v>
          </cell>
          <cell r="N55">
            <v>20</v>
          </cell>
          <cell r="O55">
            <v>4</v>
          </cell>
        </row>
        <row r="56">
          <cell r="I56">
            <v>9283.25</v>
          </cell>
          <cell r="N56">
            <v>20</v>
          </cell>
          <cell r="O56">
            <v>4</v>
          </cell>
        </row>
        <row r="57">
          <cell r="I57">
            <v>8896.5</v>
          </cell>
          <cell r="N57">
            <v>20</v>
          </cell>
          <cell r="O57">
            <v>4</v>
          </cell>
        </row>
        <row r="58">
          <cell r="I58">
            <v>441</v>
          </cell>
          <cell r="N58">
            <v>20</v>
          </cell>
          <cell r="O58">
            <v>4</v>
          </cell>
        </row>
        <row r="59">
          <cell r="I59">
            <v>756370.6500000001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O276"/>
  <sheetViews>
    <sheetView showGridLines="0" tabSelected="1" view="pageBreakPreview" zoomScale="120" zoomScaleNormal="90" zoomScaleSheetLayoutView="120" zoomScalePageLayoutView="0" workbookViewId="0" topLeftCell="A1">
      <selection activeCell="F3" sqref="F3"/>
    </sheetView>
  </sheetViews>
  <sheetFormatPr defaultColWidth="9.59765625" defaultRowHeight="13.5"/>
  <cols>
    <col min="1" max="1" width="10" style="52" customWidth="1"/>
    <col min="2" max="2" width="72.3984375" style="54" customWidth="1"/>
    <col min="3" max="3" width="6.796875" style="55" customWidth="1"/>
    <col min="4" max="4" width="9.59765625" style="52" customWidth="1"/>
    <col min="5" max="5" width="9.59765625" style="56" customWidth="1"/>
    <col min="6" max="6" width="15.19921875" style="56" customWidth="1"/>
    <col min="7" max="16384" width="9.59765625" style="53" customWidth="1"/>
  </cols>
  <sheetData>
    <row r="1" spans="1:14" s="92" customFormat="1" ht="17.25" customHeight="1">
      <c r="A1" s="82"/>
      <c r="B1" s="83" t="s">
        <v>33</v>
      </c>
      <c r="C1" s="84"/>
      <c r="D1" s="85"/>
      <c r="E1" s="85"/>
      <c r="F1" s="85"/>
      <c r="G1" s="86"/>
      <c r="H1" s="87"/>
      <c r="I1" s="88"/>
      <c r="J1" s="88"/>
      <c r="K1" s="89"/>
      <c r="L1" s="89"/>
      <c r="M1" s="90"/>
      <c r="N1" s="91"/>
    </row>
    <row r="2" spans="1:9" s="92" customFormat="1" ht="17.25" customHeight="1">
      <c r="A2" s="93" t="s">
        <v>35</v>
      </c>
      <c r="B2" s="84" t="s">
        <v>442</v>
      </c>
      <c r="C2" s="94"/>
      <c r="D2" s="94"/>
      <c r="E2" s="94"/>
      <c r="F2" s="94"/>
      <c r="G2" s="95"/>
      <c r="H2" s="96"/>
      <c r="I2" s="96"/>
    </row>
    <row r="3" spans="1:9" s="92" customFormat="1" ht="61.5" customHeight="1">
      <c r="A3" s="93"/>
      <c r="B3" s="84"/>
      <c r="C3" s="94"/>
      <c r="D3" s="94"/>
      <c r="E3" s="94"/>
      <c r="F3" s="94"/>
      <c r="G3" s="95"/>
      <c r="H3" s="96"/>
      <c r="I3" s="96"/>
    </row>
    <row r="4" spans="1:6" s="379" customFormat="1" ht="15.75" customHeight="1">
      <c r="A4" s="378"/>
      <c r="B4" s="424" t="s">
        <v>396</v>
      </c>
      <c r="C4" s="424"/>
      <c r="D4" s="424"/>
      <c r="E4" s="424"/>
      <c r="F4" s="424"/>
    </row>
    <row r="5" spans="1:6" s="379" customFormat="1" ht="15.75" customHeight="1">
      <c r="A5" s="378"/>
      <c r="B5" s="380" t="s">
        <v>397</v>
      </c>
      <c r="C5" s="380"/>
      <c r="D5" s="381"/>
      <c r="E5" s="382"/>
      <c r="F5" s="382"/>
    </row>
    <row r="6" spans="1:6" s="379" customFormat="1" ht="15.75" customHeight="1">
      <c r="A6" s="378"/>
      <c r="B6" s="380" t="s">
        <v>403</v>
      </c>
      <c r="C6" s="392"/>
      <c r="D6" s="381"/>
      <c r="E6" s="382"/>
      <c r="F6" s="382"/>
    </row>
    <row r="7" spans="1:6" s="379" customFormat="1" ht="25.5" customHeight="1">
      <c r="A7" s="378"/>
      <c r="B7" s="425" t="s">
        <v>404</v>
      </c>
      <c r="C7" s="425"/>
      <c r="D7" s="425"/>
      <c r="E7" s="425"/>
      <c r="F7" s="383"/>
    </row>
    <row r="8" spans="1:6" s="389" customFormat="1" ht="25.5" customHeight="1">
      <c r="A8" s="384"/>
      <c r="B8" s="385"/>
      <c r="C8" s="386"/>
      <c r="D8" s="387"/>
      <c r="E8" s="388"/>
      <c r="F8" s="388"/>
    </row>
    <row r="9" spans="1:6" s="389" customFormat="1" ht="23.25" customHeight="1">
      <c r="A9" s="384"/>
      <c r="B9" s="426" t="s">
        <v>398</v>
      </c>
      <c r="C9" s="427"/>
      <c r="D9" s="428" t="s">
        <v>399</v>
      </c>
      <c r="E9" s="429"/>
      <c r="F9" s="388"/>
    </row>
    <row r="10" spans="1:6" s="389" customFormat="1" ht="21" customHeight="1">
      <c r="A10" s="384"/>
      <c r="B10" s="430" t="s">
        <v>405</v>
      </c>
      <c r="C10" s="431"/>
      <c r="D10" s="432">
        <f>+F39</f>
        <v>0</v>
      </c>
      <c r="E10" s="433"/>
      <c r="F10" s="388"/>
    </row>
    <row r="11" spans="1:6" s="389" customFormat="1" ht="21" customHeight="1">
      <c r="A11" s="384"/>
      <c r="B11" s="430" t="s">
        <v>38</v>
      </c>
      <c r="C11" s="431"/>
      <c r="D11" s="432">
        <f>+F50</f>
        <v>0</v>
      </c>
      <c r="E11" s="433"/>
      <c r="F11" s="388"/>
    </row>
    <row r="12" spans="1:6" s="389" customFormat="1" ht="21" customHeight="1">
      <c r="A12" s="384"/>
      <c r="B12" s="430" t="s">
        <v>78</v>
      </c>
      <c r="C12" s="431"/>
      <c r="D12" s="432">
        <f>+F92</f>
        <v>0</v>
      </c>
      <c r="E12" s="433"/>
      <c r="F12" s="388"/>
    </row>
    <row r="13" spans="1:6" s="389" customFormat="1" ht="21" customHeight="1">
      <c r="A13" s="384"/>
      <c r="B13" s="402" t="s">
        <v>283</v>
      </c>
      <c r="C13" s="401"/>
      <c r="D13" s="432">
        <f>+F121</f>
        <v>0</v>
      </c>
      <c r="E13" s="433"/>
      <c r="F13" s="388"/>
    </row>
    <row r="14" spans="1:6" s="389" customFormat="1" ht="21" customHeight="1">
      <c r="A14" s="384"/>
      <c r="B14" s="402" t="s">
        <v>73</v>
      </c>
      <c r="C14" s="401"/>
      <c r="D14" s="432">
        <f>+F151</f>
        <v>0</v>
      </c>
      <c r="E14" s="433"/>
      <c r="F14" s="388"/>
    </row>
    <row r="15" spans="1:6" s="389" customFormat="1" ht="21" customHeight="1">
      <c r="A15" s="384"/>
      <c r="B15" s="402" t="s">
        <v>310</v>
      </c>
      <c r="C15" s="401"/>
      <c r="D15" s="432">
        <f>+F194</f>
        <v>0</v>
      </c>
      <c r="E15" s="433"/>
      <c r="F15" s="388"/>
    </row>
    <row r="16" spans="1:6" s="389" customFormat="1" ht="21" customHeight="1">
      <c r="A16" s="384"/>
      <c r="B16" s="402" t="s">
        <v>343</v>
      </c>
      <c r="C16" s="401"/>
      <c r="D16" s="432">
        <f>+F214</f>
        <v>0</v>
      </c>
      <c r="E16" s="433"/>
      <c r="F16" s="388"/>
    </row>
    <row r="17" spans="1:6" s="389" customFormat="1" ht="21" customHeight="1">
      <c r="A17" s="384"/>
      <c r="B17" s="402" t="s">
        <v>360</v>
      </c>
      <c r="C17" s="401"/>
      <c r="D17" s="432">
        <f>+F237</f>
        <v>0</v>
      </c>
      <c r="E17" s="433"/>
      <c r="F17" s="388"/>
    </row>
    <row r="18" spans="1:6" s="389" customFormat="1" ht="21" customHeight="1">
      <c r="A18" s="384"/>
      <c r="B18" s="402" t="s">
        <v>407</v>
      </c>
      <c r="C18" s="401"/>
      <c r="D18" s="432">
        <f>+F264</f>
        <v>0</v>
      </c>
      <c r="E18" s="433"/>
      <c r="F18" s="388"/>
    </row>
    <row r="19" spans="1:6" s="389" customFormat="1" ht="21" customHeight="1">
      <c r="A19" s="384"/>
      <c r="B19" s="422" t="s">
        <v>408</v>
      </c>
      <c r="C19" s="423"/>
      <c r="D19" s="434">
        <f>+F274</f>
        <v>0</v>
      </c>
      <c r="E19" s="435"/>
      <c r="F19" s="388"/>
    </row>
    <row r="20" spans="1:6" s="379" customFormat="1" ht="21" customHeight="1">
      <c r="A20" s="378"/>
      <c r="B20" s="436" t="s">
        <v>406</v>
      </c>
      <c r="C20" s="437"/>
      <c r="D20" s="438">
        <f>SUM(D10:E19)</f>
        <v>0</v>
      </c>
      <c r="E20" s="439"/>
      <c r="F20" s="390"/>
    </row>
    <row r="21" spans="1:6" s="379" customFormat="1" ht="21" customHeight="1">
      <c r="A21" s="378"/>
      <c r="B21" s="440" t="s">
        <v>441</v>
      </c>
      <c r="C21" s="441"/>
      <c r="D21" s="442">
        <f>PRODUCT(D20*0.02)</f>
        <v>0</v>
      </c>
      <c r="E21" s="443"/>
      <c r="F21" s="390"/>
    </row>
    <row r="22" spans="1:6" s="379" customFormat="1" ht="21" customHeight="1">
      <c r="A22" s="378"/>
      <c r="B22" s="430" t="s">
        <v>400</v>
      </c>
      <c r="C22" s="431"/>
      <c r="D22" s="432">
        <f>SUM(D20:E21)</f>
        <v>0</v>
      </c>
      <c r="E22" s="433"/>
      <c r="F22" s="390"/>
    </row>
    <row r="23" spans="1:6" s="389" customFormat="1" ht="21" customHeight="1">
      <c r="A23" s="384"/>
      <c r="B23" s="444" t="s">
        <v>401</v>
      </c>
      <c r="C23" s="445"/>
      <c r="D23" s="446">
        <f>PRODUCT(0.2*D22)</f>
        <v>0</v>
      </c>
      <c r="E23" s="447"/>
      <c r="F23" s="388"/>
    </row>
    <row r="24" spans="1:6" s="389" customFormat="1" ht="21" customHeight="1">
      <c r="A24" s="384"/>
      <c r="B24" s="448" t="s">
        <v>402</v>
      </c>
      <c r="C24" s="449"/>
      <c r="D24" s="450">
        <f>SUM(D22:E23)</f>
        <v>0</v>
      </c>
      <c r="E24" s="451"/>
      <c r="F24" s="391"/>
    </row>
    <row r="25" spans="1:9" s="92" customFormat="1" ht="21" customHeight="1">
      <c r="A25" s="93"/>
      <c r="B25" s="84"/>
      <c r="C25" s="94"/>
      <c r="D25" s="94"/>
      <c r="E25" s="94"/>
      <c r="F25" s="94"/>
      <c r="G25" s="95"/>
      <c r="H25" s="96"/>
      <c r="I25" s="96"/>
    </row>
    <row r="26" spans="1:6" s="45" customFormat="1" ht="18.75" customHeight="1">
      <c r="A26" s="46"/>
      <c r="B26" s="41"/>
      <c r="C26" s="42"/>
      <c r="D26" s="43"/>
      <c r="E26" s="44"/>
      <c r="F26" s="44"/>
    </row>
    <row r="27" spans="1:6" s="1" customFormat="1" ht="15" customHeight="1">
      <c r="A27" s="2" t="s">
        <v>36</v>
      </c>
      <c r="C27" s="3"/>
      <c r="D27" s="4"/>
      <c r="E27" s="5"/>
      <c r="F27" s="6"/>
    </row>
    <row r="28" spans="1:6" s="1" customFormat="1" ht="16.5" customHeight="1">
      <c r="A28" s="452"/>
      <c r="B28" s="453"/>
      <c r="C28" s="453"/>
      <c r="D28" s="453"/>
      <c r="E28" s="453"/>
      <c r="F28" s="454"/>
    </row>
    <row r="29" spans="1:6" s="13" customFormat="1" ht="22.5">
      <c r="A29" s="105" t="s">
        <v>1</v>
      </c>
      <c r="B29" s="106" t="s">
        <v>2</v>
      </c>
      <c r="C29" s="107" t="s">
        <v>3</v>
      </c>
      <c r="D29" s="108" t="s">
        <v>4</v>
      </c>
      <c r="E29" s="109" t="s">
        <v>5</v>
      </c>
      <c r="F29" s="110" t="s">
        <v>6</v>
      </c>
    </row>
    <row r="30" spans="1:6" s="13" customFormat="1" ht="33.75">
      <c r="A30" s="123" t="s">
        <v>72</v>
      </c>
      <c r="B30" s="124" t="s">
        <v>76</v>
      </c>
      <c r="C30" s="125" t="s">
        <v>11</v>
      </c>
      <c r="D30" s="128">
        <v>0.5</v>
      </c>
      <c r="E30" s="126"/>
      <c r="F30" s="19">
        <f aca="true" t="shared" si="0" ref="F30:F36">+D30*E30</f>
        <v>0</v>
      </c>
    </row>
    <row r="31" spans="1:6" s="97" customFormat="1" ht="18" customHeight="1">
      <c r="A31" s="111" t="s">
        <v>40</v>
      </c>
      <c r="B31" s="112" t="s">
        <v>44</v>
      </c>
      <c r="C31" s="113" t="s">
        <v>11</v>
      </c>
      <c r="D31" s="114">
        <v>1</v>
      </c>
      <c r="E31" s="115"/>
      <c r="F31" s="19">
        <f t="shared" si="0"/>
        <v>0</v>
      </c>
    </row>
    <row r="32" spans="1:6" s="97" customFormat="1" ht="18" customHeight="1">
      <c r="A32" s="98" t="s">
        <v>32</v>
      </c>
      <c r="B32" s="99" t="s">
        <v>45</v>
      </c>
      <c r="C32" s="100" t="s">
        <v>11</v>
      </c>
      <c r="D32" s="101">
        <v>1</v>
      </c>
      <c r="E32" s="102"/>
      <c r="F32" s="19">
        <f t="shared" si="0"/>
        <v>0</v>
      </c>
    </row>
    <row r="33" spans="1:6" s="97" customFormat="1" ht="38.25" customHeight="1">
      <c r="A33" s="98" t="s">
        <v>41</v>
      </c>
      <c r="B33" s="99" t="s">
        <v>46</v>
      </c>
      <c r="C33" s="103" t="s">
        <v>7</v>
      </c>
      <c r="D33" s="104">
        <v>3</v>
      </c>
      <c r="E33" s="102"/>
      <c r="F33" s="19">
        <f t="shared" si="0"/>
        <v>0</v>
      </c>
    </row>
    <row r="34" spans="1:6" s="97" customFormat="1" ht="25.5" customHeight="1">
      <c r="A34" s="98" t="s">
        <v>42</v>
      </c>
      <c r="B34" s="99" t="s">
        <v>47</v>
      </c>
      <c r="C34" s="100" t="s">
        <v>7</v>
      </c>
      <c r="D34" s="104">
        <v>3</v>
      </c>
      <c r="E34" s="102"/>
      <c r="F34" s="19">
        <f t="shared" si="0"/>
        <v>0</v>
      </c>
    </row>
    <row r="35" spans="1:6" s="97" customFormat="1" ht="25.5" customHeight="1">
      <c r="A35" s="98" t="s">
        <v>43</v>
      </c>
      <c r="B35" s="99" t="s">
        <v>48</v>
      </c>
      <c r="C35" s="100" t="s">
        <v>7</v>
      </c>
      <c r="D35" s="104">
        <v>3</v>
      </c>
      <c r="E35" s="102"/>
      <c r="F35" s="19">
        <f t="shared" si="0"/>
        <v>0</v>
      </c>
    </row>
    <row r="36" spans="1:9" s="116" customFormat="1" ht="17.25" customHeight="1">
      <c r="A36" s="123" t="s">
        <v>70</v>
      </c>
      <c r="B36" s="124" t="s">
        <v>71</v>
      </c>
      <c r="C36" s="125" t="s">
        <v>11</v>
      </c>
      <c r="D36" s="128">
        <v>0.5</v>
      </c>
      <c r="E36" s="126"/>
      <c r="F36" s="19">
        <f t="shared" si="0"/>
        <v>0</v>
      </c>
      <c r="H36" s="116">
        <f>+H31+H32</f>
        <v>0</v>
      </c>
      <c r="I36" s="116" t="s">
        <v>69</v>
      </c>
    </row>
    <row r="37" spans="1:6" s="26" customFormat="1" ht="13.5">
      <c r="A37" s="117"/>
      <c r="B37" s="118" t="s">
        <v>13</v>
      </c>
      <c r="C37" s="119"/>
      <c r="D37" s="120"/>
      <c r="E37" s="121"/>
      <c r="F37" s="122">
        <f>SUM(F30:F36)</f>
        <v>0</v>
      </c>
    </row>
    <row r="38" spans="1:6" s="33" customFormat="1" ht="12.75">
      <c r="A38" s="27"/>
      <c r="B38" s="28"/>
      <c r="C38" s="29"/>
      <c r="D38" s="30"/>
      <c r="E38" s="31"/>
      <c r="F38" s="32"/>
    </row>
    <row r="39" spans="1:11" s="1" customFormat="1" ht="14.25" customHeight="1">
      <c r="A39" s="35" t="s">
        <v>37</v>
      </c>
      <c r="B39" s="36"/>
      <c r="C39" s="37"/>
      <c r="D39" s="38"/>
      <c r="E39" s="39"/>
      <c r="F39" s="40">
        <f>+F37</f>
        <v>0</v>
      </c>
      <c r="G39" s="34"/>
      <c r="H39" s="34"/>
      <c r="I39" s="34"/>
      <c r="J39" s="34"/>
      <c r="K39" s="34"/>
    </row>
    <row r="40" spans="1:6" s="51" customFormat="1" ht="30.75" customHeight="1">
      <c r="A40" s="47"/>
      <c r="B40" s="47"/>
      <c r="C40" s="48"/>
      <c r="D40" s="49"/>
      <c r="E40" s="50"/>
      <c r="F40" s="50"/>
    </row>
    <row r="41" spans="1:6" s="1" customFormat="1" ht="15" customHeight="1">
      <c r="A41" s="2" t="s">
        <v>38</v>
      </c>
      <c r="C41" s="3"/>
      <c r="D41" s="4"/>
      <c r="E41" s="5"/>
      <c r="F41" s="6"/>
    </row>
    <row r="42" spans="1:6" s="1" customFormat="1" ht="16.5" customHeight="1">
      <c r="A42" s="452" t="s">
        <v>68</v>
      </c>
      <c r="B42" s="453"/>
      <c r="C42" s="453"/>
      <c r="D42" s="453"/>
      <c r="E42" s="453"/>
      <c r="F42" s="454"/>
    </row>
    <row r="43" spans="1:6" s="13" customFormat="1" ht="22.5">
      <c r="A43" s="7" t="s">
        <v>1</v>
      </c>
      <c r="B43" s="8" t="s">
        <v>2</v>
      </c>
      <c r="C43" s="9" t="s">
        <v>3</v>
      </c>
      <c r="D43" s="10" t="s">
        <v>4</v>
      </c>
      <c r="E43" s="11" t="s">
        <v>5</v>
      </c>
      <c r="F43" s="12" t="s">
        <v>6</v>
      </c>
    </row>
    <row r="44" spans="1:6" s="1" customFormat="1" ht="21" customHeight="1">
      <c r="A44" s="14" t="s">
        <v>32</v>
      </c>
      <c r="B44" s="15" t="s">
        <v>49</v>
      </c>
      <c r="C44" s="16" t="s">
        <v>7</v>
      </c>
      <c r="D44" s="17">
        <v>3</v>
      </c>
      <c r="E44" s="18"/>
      <c r="F44" s="19">
        <f>+D44*E44</f>
        <v>0</v>
      </c>
    </row>
    <row r="45" spans="1:6" s="1" customFormat="1" ht="21" customHeight="1">
      <c r="A45" s="14" t="s">
        <v>32</v>
      </c>
      <c r="B45" s="15" t="s">
        <v>65</v>
      </c>
      <c r="C45" s="16" t="s">
        <v>7</v>
      </c>
      <c r="D45" s="17">
        <v>1</v>
      </c>
      <c r="E45" s="18"/>
      <c r="F45" s="19">
        <f>+D45*E45</f>
        <v>0</v>
      </c>
    </row>
    <row r="46" spans="1:6" s="1" customFormat="1" ht="21" customHeight="1">
      <c r="A46" s="14" t="s">
        <v>32</v>
      </c>
      <c r="B46" s="15" t="s">
        <v>66</v>
      </c>
      <c r="C46" s="16" t="s">
        <v>7</v>
      </c>
      <c r="D46" s="17">
        <v>1</v>
      </c>
      <c r="E46" s="18"/>
      <c r="F46" s="19">
        <f>+D46*E46</f>
        <v>0</v>
      </c>
    </row>
    <row r="47" spans="1:6" s="1" customFormat="1" ht="21" customHeight="1">
      <c r="A47" s="14" t="s">
        <v>32</v>
      </c>
      <c r="B47" s="15" t="s">
        <v>67</v>
      </c>
      <c r="C47" s="16" t="s">
        <v>7</v>
      </c>
      <c r="D47" s="17">
        <v>1</v>
      </c>
      <c r="E47" s="18"/>
      <c r="F47" s="19"/>
    </row>
    <row r="48" spans="1:6" s="26" customFormat="1" ht="13.5">
      <c r="A48" s="20"/>
      <c r="B48" s="21" t="s">
        <v>13</v>
      </c>
      <c r="C48" s="22"/>
      <c r="D48" s="23"/>
      <c r="E48" s="24"/>
      <c r="F48" s="25">
        <f>SUM(F44:F47)</f>
        <v>0</v>
      </c>
    </row>
    <row r="49" spans="1:6" s="33" customFormat="1" ht="12.75">
      <c r="A49" s="27"/>
      <c r="B49" s="28"/>
      <c r="C49" s="29"/>
      <c r="D49" s="30"/>
      <c r="E49" s="31"/>
      <c r="F49" s="32"/>
    </row>
    <row r="50" spans="1:11" s="1" customFormat="1" ht="14.25" customHeight="1">
      <c r="A50" s="35" t="s">
        <v>39</v>
      </c>
      <c r="B50" s="36"/>
      <c r="C50" s="37"/>
      <c r="D50" s="38"/>
      <c r="E50" s="39"/>
      <c r="F50" s="40">
        <f>+F48</f>
        <v>0</v>
      </c>
      <c r="G50" s="34"/>
      <c r="H50" s="34"/>
      <c r="I50" s="34"/>
      <c r="J50" s="34"/>
      <c r="K50" s="34"/>
    </row>
    <row r="51" spans="1:6" s="51" customFormat="1" ht="30.75" customHeight="1">
      <c r="A51" s="47"/>
      <c r="B51" s="47"/>
      <c r="C51" s="48"/>
      <c r="D51" s="49"/>
      <c r="E51" s="50"/>
      <c r="F51" s="50"/>
    </row>
    <row r="52" spans="1:6" s="1" customFormat="1" ht="15" customHeight="1">
      <c r="A52" s="2" t="s">
        <v>78</v>
      </c>
      <c r="C52" s="3"/>
      <c r="D52" s="4"/>
      <c r="E52" s="5"/>
      <c r="F52" s="6"/>
    </row>
    <row r="53" spans="1:6" s="1" customFormat="1" ht="16.5" customHeight="1">
      <c r="A53" s="452"/>
      <c r="B53" s="453"/>
      <c r="C53" s="453"/>
      <c r="D53" s="453"/>
      <c r="E53" s="453"/>
      <c r="F53" s="454"/>
    </row>
    <row r="54" spans="1:6" s="13" customFormat="1" ht="22.5">
      <c r="A54" s="7" t="s">
        <v>1</v>
      </c>
      <c r="B54" s="8" t="s">
        <v>2</v>
      </c>
      <c r="C54" s="9" t="s">
        <v>3</v>
      </c>
      <c r="D54" s="10" t="s">
        <v>4</v>
      </c>
      <c r="E54" s="11" t="s">
        <v>5</v>
      </c>
      <c r="F54" s="12" t="s">
        <v>6</v>
      </c>
    </row>
    <row r="55" spans="1:6" s="1" customFormat="1" ht="33" customHeight="1">
      <c r="A55" s="14" t="s">
        <v>255</v>
      </c>
      <c r="B55" s="15" t="s">
        <v>256</v>
      </c>
      <c r="C55" s="16" t="s">
        <v>7</v>
      </c>
      <c r="D55" s="17">
        <f>+D80</f>
        <v>18</v>
      </c>
      <c r="E55" s="18"/>
      <c r="F55" s="19">
        <f>+D55*E55</f>
        <v>0</v>
      </c>
    </row>
    <row r="56" spans="1:6" s="1" customFormat="1" ht="21" customHeight="1">
      <c r="A56" s="14" t="s">
        <v>257</v>
      </c>
      <c r="B56" s="15" t="s">
        <v>274</v>
      </c>
      <c r="C56" s="16" t="s">
        <v>7</v>
      </c>
      <c r="D56" s="17">
        <f>+D55</f>
        <v>18</v>
      </c>
      <c r="E56" s="18"/>
      <c r="F56" s="19">
        <f>+D56*E56</f>
        <v>0</v>
      </c>
    </row>
    <row r="57" spans="1:6" s="1" customFormat="1" ht="22.5">
      <c r="A57" s="14" t="s">
        <v>9</v>
      </c>
      <c r="B57" s="15" t="s">
        <v>275</v>
      </c>
      <c r="C57" s="16" t="s">
        <v>7</v>
      </c>
      <c r="D57" s="17">
        <f>+D55</f>
        <v>18</v>
      </c>
      <c r="E57" s="18"/>
      <c r="F57" s="19">
        <f>+D57*E57</f>
        <v>0</v>
      </c>
    </row>
    <row r="58" spans="1:6" s="134" customFormat="1" ht="23.25" customHeight="1">
      <c r="A58" s="130" t="s">
        <v>10</v>
      </c>
      <c r="B58" s="131" t="s">
        <v>276</v>
      </c>
      <c r="C58" s="132" t="s">
        <v>11</v>
      </c>
      <c r="D58" s="17">
        <f>+D55*1.5</f>
        <v>27</v>
      </c>
      <c r="E58" s="133"/>
      <c r="F58" s="19">
        <f>+D58*E58</f>
        <v>0</v>
      </c>
    </row>
    <row r="59" spans="1:6" s="1" customFormat="1" ht="12.75" customHeight="1">
      <c r="A59" s="14" t="s">
        <v>12</v>
      </c>
      <c r="B59" s="15" t="s">
        <v>277</v>
      </c>
      <c r="C59" s="16" t="s">
        <v>278</v>
      </c>
      <c r="D59" s="17">
        <f>+D55*0.12</f>
        <v>2.16</v>
      </c>
      <c r="E59" s="18"/>
      <c r="F59" s="19">
        <f>+D59*E59</f>
        <v>0</v>
      </c>
    </row>
    <row r="60" spans="1:6" s="26" customFormat="1" ht="13.5">
      <c r="A60" s="20"/>
      <c r="B60" s="21" t="s">
        <v>13</v>
      </c>
      <c r="C60" s="22"/>
      <c r="D60" s="23"/>
      <c r="E60" s="24"/>
      <c r="F60" s="25">
        <f>SUM(F55:F59)</f>
        <v>0</v>
      </c>
    </row>
    <row r="61" spans="1:6" s="67" customFormat="1" ht="12.75">
      <c r="A61" s="61"/>
      <c r="B61" s="62"/>
      <c r="C61" s="63"/>
      <c r="D61" s="64"/>
      <c r="E61" s="65"/>
      <c r="F61" s="66"/>
    </row>
    <row r="62" spans="1:6" ht="15" customHeight="1">
      <c r="A62" s="455" t="s">
        <v>279</v>
      </c>
      <c r="B62" s="456"/>
      <c r="C62" s="456"/>
      <c r="D62" s="456"/>
      <c r="E62" s="456"/>
      <c r="F62" s="457"/>
    </row>
    <row r="63" spans="1:6" s="68" customFormat="1" ht="22.5">
      <c r="A63" s="7" t="s">
        <v>1</v>
      </c>
      <c r="B63" s="8" t="s">
        <v>2</v>
      </c>
      <c r="C63" s="9" t="s">
        <v>3</v>
      </c>
      <c r="D63" s="10" t="s">
        <v>4</v>
      </c>
      <c r="E63" s="135" t="s">
        <v>14</v>
      </c>
      <c r="F63" s="136" t="s">
        <v>6</v>
      </c>
    </row>
    <row r="64" spans="1:6" s="68" customFormat="1" ht="14.25" customHeight="1">
      <c r="A64" s="137"/>
      <c r="B64" s="15" t="s">
        <v>258</v>
      </c>
      <c r="C64" s="16"/>
      <c r="D64" s="138"/>
      <c r="E64" s="139"/>
      <c r="F64" s="140"/>
    </row>
    <row r="65" spans="1:6" s="68" customFormat="1" ht="14.25" customHeight="1">
      <c r="A65" s="137">
        <v>1</v>
      </c>
      <c r="B65" s="141" t="s">
        <v>259</v>
      </c>
      <c r="C65" s="142" t="s">
        <v>7</v>
      </c>
      <c r="D65" s="143">
        <v>1</v>
      </c>
      <c r="E65" s="139"/>
      <c r="F65" s="140">
        <f>+D65*E65</f>
        <v>0</v>
      </c>
    </row>
    <row r="66" spans="1:6" s="68" customFormat="1" ht="14.25" customHeight="1">
      <c r="A66" s="137">
        <v>2</v>
      </c>
      <c r="B66" s="141" t="s">
        <v>260</v>
      </c>
      <c r="C66" s="142" t="s">
        <v>7</v>
      </c>
      <c r="D66" s="143">
        <v>1</v>
      </c>
      <c r="E66" s="139"/>
      <c r="F66" s="140">
        <f>+D66*E66</f>
        <v>0</v>
      </c>
    </row>
    <row r="67" spans="1:6" s="68" customFormat="1" ht="14.25" customHeight="1">
      <c r="A67" s="137">
        <v>3</v>
      </c>
      <c r="B67" s="141" t="s">
        <v>261</v>
      </c>
      <c r="C67" s="142" t="s">
        <v>7</v>
      </c>
      <c r="D67" s="143">
        <v>1</v>
      </c>
      <c r="E67" s="139"/>
      <c r="F67" s="140">
        <f>+D67*E67</f>
        <v>0</v>
      </c>
    </row>
    <row r="68" spans="1:6" s="68" customFormat="1" ht="14.25" customHeight="1">
      <c r="A68" s="137">
        <v>4</v>
      </c>
      <c r="B68" s="141" t="s">
        <v>262</v>
      </c>
      <c r="C68" s="142" t="s">
        <v>7</v>
      </c>
      <c r="D68" s="138">
        <v>1</v>
      </c>
      <c r="E68" s="139"/>
      <c r="F68" s="140">
        <f>+D68*E68</f>
        <v>0</v>
      </c>
    </row>
    <row r="69" spans="1:6" s="68" customFormat="1" ht="14.25" customHeight="1">
      <c r="A69" s="137">
        <v>5</v>
      </c>
      <c r="B69" s="141" t="s">
        <v>263</v>
      </c>
      <c r="C69" s="142" t="s">
        <v>7</v>
      </c>
      <c r="D69" s="138">
        <v>1</v>
      </c>
      <c r="E69" s="139"/>
      <c r="F69" s="144">
        <f>+D69*E69</f>
        <v>0</v>
      </c>
    </row>
    <row r="70" spans="1:6" s="68" customFormat="1" ht="14.25" customHeight="1">
      <c r="A70" s="137">
        <v>6</v>
      </c>
      <c r="B70" s="141" t="s">
        <v>264</v>
      </c>
      <c r="C70" s="142" t="s">
        <v>7</v>
      </c>
      <c r="D70" s="138">
        <v>1</v>
      </c>
      <c r="E70" s="139"/>
      <c r="F70" s="144">
        <f aca="true" t="shared" si="1" ref="F70:F79">+D70*E70</f>
        <v>0</v>
      </c>
    </row>
    <row r="71" spans="1:6" s="68" customFormat="1" ht="14.25" customHeight="1">
      <c r="A71" s="137">
        <v>7</v>
      </c>
      <c r="B71" s="141" t="s">
        <v>265</v>
      </c>
      <c r="C71" s="142" t="s">
        <v>7</v>
      </c>
      <c r="D71" s="138">
        <v>1</v>
      </c>
      <c r="E71" s="139"/>
      <c r="F71" s="144">
        <f t="shared" si="1"/>
        <v>0</v>
      </c>
    </row>
    <row r="72" spans="1:6" s="68" customFormat="1" ht="14.25" customHeight="1">
      <c r="A72" s="137">
        <v>8</v>
      </c>
      <c r="B72" s="141" t="s">
        <v>266</v>
      </c>
      <c r="C72" s="142" t="s">
        <v>7</v>
      </c>
      <c r="D72" s="138">
        <v>1</v>
      </c>
      <c r="E72" s="139"/>
      <c r="F72" s="144">
        <f t="shared" si="1"/>
        <v>0</v>
      </c>
    </row>
    <row r="73" spans="1:6" s="68" customFormat="1" ht="14.25" customHeight="1">
      <c r="A73" s="137">
        <v>9</v>
      </c>
      <c r="B73" s="141" t="s">
        <v>267</v>
      </c>
      <c r="C73" s="142" t="s">
        <v>7</v>
      </c>
      <c r="D73" s="138">
        <v>1</v>
      </c>
      <c r="E73" s="139"/>
      <c r="F73" s="144">
        <f t="shared" si="1"/>
        <v>0</v>
      </c>
    </row>
    <row r="74" spans="1:6" s="68" customFormat="1" ht="14.25" customHeight="1">
      <c r="A74" s="137">
        <v>10</v>
      </c>
      <c r="B74" s="141" t="s">
        <v>268</v>
      </c>
      <c r="C74" s="142" t="s">
        <v>7</v>
      </c>
      <c r="D74" s="138">
        <v>3</v>
      </c>
      <c r="E74" s="139"/>
      <c r="F74" s="144">
        <f t="shared" si="1"/>
        <v>0</v>
      </c>
    </row>
    <row r="75" spans="1:6" s="68" customFormat="1" ht="14.25" customHeight="1">
      <c r="A75" s="137">
        <v>11</v>
      </c>
      <c r="B75" s="141" t="s">
        <v>269</v>
      </c>
      <c r="C75" s="142" t="s">
        <v>7</v>
      </c>
      <c r="D75" s="138">
        <v>1</v>
      </c>
      <c r="E75" s="139"/>
      <c r="F75" s="144">
        <f t="shared" si="1"/>
        <v>0</v>
      </c>
    </row>
    <row r="76" spans="1:6" s="68" customFormat="1" ht="14.25" customHeight="1">
      <c r="A76" s="137">
        <v>12</v>
      </c>
      <c r="B76" s="141" t="s">
        <v>270</v>
      </c>
      <c r="C76" s="142" t="s">
        <v>7</v>
      </c>
      <c r="D76" s="138">
        <v>1</v>
      </c>
      <c r="E76" s="139"/>
      <c r="F76" s="144">
        <f t="shared" si="1"/>
        <v>0</v>
      </c>
    </row>
    <row r="77" spans="1:6" s="68" customFormat="1" ht="14.25" customHeight="1">
      <c r="A77" s="137">
        <v>13</v>
      </c>
      <c r="B77" s="141" t="s">
        <v>271</v>
      </c>
      <c r="C77" s="142" t="s">
        <v>7</v>
      </c>
      <c r="D77" s="138">
        <v>1</v>
      </c>
      <c r="E77" s="139"/>
      <c r="F77" s="144">
        <f t="shared" si="1"/>
        <v>0</v>
      </c>
    </row>
    <row r="78" spans="1:6" s="68" customFormat="1" ht="14.25" customHeight="1">
      <c r="A78" s="137">
        <v>14</v>
      </c>
      <c r="B78" s="141" t="s">
        <v>272</v>
      </c>
      <c r="C78" s="142" t="s">
        <v>7</v>
      </c>
      <c r="D78" s="138">
        <v>2</v>
      </c>
      <c r="E78" s="139"/>
      <c r="F78" s="144">
        <f t="shared" si="1"/>
        <v>0</v>
      </c>
    </row>
    <row r="79" spans="1:6" s="68" customFormat="1" ht="14.25" customHeight="1">
      <c r="A79" s="137">
        <v>15</v>
      </c>
      <c r="B79" s="141" t="s">
        <v>273</v>
      </c>
      <c r="C79" s="142" t="s">
        <v>7</v>
      </c>
      <c r="D79" s="145">
        <v>1</v>
      </c>
      <c r="E79" s="139"/>
      <c r="F79" s="144">
        <f t="shared" si="1"/>
        <v>0</v>
      </c>
    </row>
    <row r="80" spans="1:6" s="68" customFormat="1" ht="14.25" customHeight="1">
      <c r="A80" s="146"/>
      <c r="B80" s="147" t="s">
        <v>15</v>
      </c>
      <c r="C80" s="148" t="s">
        <v>7</v>
      </c>
      <c r="D80" s="149">
        <f>SUM(D65:D79)</f>
        <v>18</v>
      </c>
      <c r="E80" s="139"/>
      <c r="F80" s="150">
        <f>SUM(F65:F79)</f>
        <v>0</v>
      </c>
    </row>
    <row r="81" spans="1:6" s="68" customFormat="1" ht="14.25" customHeight="1">
      <c r="A81" s="146"/>
      <c r="B81" s="147"/>
      <c r="C81" s="168"/>
      <c r="D81" s="169"/>
      <c r="E81" s="139"/>
      <c r="F81" s="150"/>
    </row>
    <row r="82" spans="1:6" s="34" customFormat="1" ht="14.25" customHeight="1">
      <c r="A82" s="146"/>
      <c r="B82" s="147" t="s">
        <v>16</v>
      </c>
      <c r="C82" s="151"/>
      <c r="D82" s="138"/>
      <c r="E82" s="139"/>
      <c r="F82" s="140"/>
    </row>
    <row r="83" spans="1:6" s="34" customFormat="1" ht="14.25" customHeight="1">
      <c r="A83" s="146"/>
      <c r="B83" s="152" t="s">
        <v>282</v>
      </c>
      <c r="C83" s="151" t="s">
        <v>18</v>
      </c>
      <c r="D83" s="153">
        <f>+D80*1</f>
        <v>18</v>
      </c>
      <c r="E83" s="139"/>
      <c r="F83" s="19">
        <f aca="true" t="shared" si="2" ref="F83:F88">+D83*E83</f>
        <v>0</v>
      </c>
    </row>
    <row r="84" spans="1:6" s="34" customFormat="1" ht="14.25" customHeight="1">
      <c r="A84" s="146"/>
      <c r="B84" s="152" t="s">
        <v>281</v>
      </c>
      <c r="C84" s="154" t="s">
        <v>19</v>
      </c>
      <c r="D84" s="153">
        <f>+D80*0.1</f>
        <v>1.8</v>
      </c>
      <c r="E84" s="139"/>
      <c r="F84" s="19">
        <f t="shared" si="2"/>
        <v>0</v>
      </c>
    </row>
    <row r="85" spans="1:6" s="34" customFormat="1" ht="14.25" customHeight="1">
      <c r="A85" s="137"/>
      <c r="B85" s="152" t="s">
        <v>344</v>
      </c>
      <c r="C85" s="154" t="s">
        <v>19</v>
      </c>
      <c r="D85" s="153">
        <f>+D80*0.1*1.5</f>
        <v>2.7</v>
      </c>
      <c r="E85" s="139"/>
      <c r="F85" s="19">
        <f t="shared" si="2"/>
        <v>0</v>
      </c>
    </row>
    <row r="86" spans="1:6" s="34" customFormat="1" ht="14.25" customHeight="1">
      <c r="A86" s="137"/>
      <c r="B86" s="141" t="s">
        <v>20</v>
      </c>
      <c r="C86" s="151" t="s">
        <v>7</v>
      </c>
      <c r="D86" s="153">
        <f>+D80*3</f>
        <v>54</v>
      </c>
      <c r="E86" s="139"/>
      <c r="F86" s="19">
        <f t="shared" si="2"/>
        <v>0</v>
      </c>
    </row>
    <row r="87" spans="1:6" s="34" customFormat="1" ht="14.25" customHeight="1">
      <c r="A87" s="137"/>
      <c r="B87" s="141" t="s">
        <v>21</v>
      </c>
      <c r="C87" s="151" t="s">
        <v>22</v>
      </c>
      <c r="D87" s="153">
        <f>+D80*3</f>
        <v>54</v>
      </c>
      <c r="E87" s="139"/>
      <c r="F87" s="19">
        <f t="shared" si="2"/>
        <v>0</v>
      </c>
    </row>
    <row r="88" spans="1:6" s="34" customFormat="1" ht="14.25" customHeight="1">
      <c r="A88" s="137"/>
      <c r="B88" s="141" t="s">
        <v>23</v>
      </c>
      <c r="C88" s="151" t="s">
        <v>22</v>
      </c>
      <c r="D88" s="153">
        <f>+D87</f>
        <v>54</v>
      </c>
      <c r="E88" s="139"/>
      <c r="F88" s="19">
        <f t="shared" si="2"/>
        <v>0</v>
      </c>
    </row>
    <row r="89" spans="1:6" s="34" customFormat="1" ht="14.25" customHeight="1">
      <c r="A89" s="137"/>
      <c r="B89" s="147" t="s">
        <v>24</v>
      </c>
      <c r="C89" s="151"/>
      <c r="D89" s="138"/>
      <c r="E89" s="139"/>
      <c r="F89" s="150">
        <f>SUM(F83:F88)</f>
        <v>0</v>
      </c>
    </row>
    <row r="90" spans="1:6" s="34" customFormat="1" ht="14.25" customHeight="1">
      <c r="A90" s="137"/>
      <c r="B90" s="21" t="s">
        <v>25</v>
      </c>
      <c r="C90" s="151"/>
      <c r="D90" s="138"/>
      <c r="E90" s="139"/>
      <c r="F90" s="155">
        <f>+F89+F80</f>
        <v>0</v>
      </c>
    </row>
    <row r="91" spans="1:6" s="34" customFormat="1" ht="14.25" customHeight="1">
      <c r="A91" s="137"/>
      <c r="B91" s="21" t="s">
        <v>280</v>
      </c>
      <c r="C91" s="151"/>
      <c r="D91" s="138"/>
      <c r="E91" s="139"/>
      <c r="F91" s="155">
        <f>+F90*1.25</f>
        <v>0</v>
      </c>
    </row>
    <row r="92" spans="1:11" s="1" customFormat="1" ht="14.25" customHeight="1">
      <c r="A92" s="35" t="s">
        <v>284</v>
      </c>
      <c r="B92" s="36"/>
      <c r="C92" s="37"/>
      <c r="D92" s="38"/>
      <c r="E92" s="39"/>
      <c r="F92" s="40">
        <f>+F91+F60</f>
        <v>0</v>
      </c>
      <c r="G92" s="34"/>
      <c r="H92" s="34"/>
      <c r="I92" s="34"/>
      <c r="J92" s="34"/>
      <c r="K92" s="34"/>
    </row>
    <row r="93" spans="1:6" s="51" customFormat="1" ht="30.75" customHeight="1">
      <c r="A93" s="47"/>
      <c r="B93" s="47"/>
      <c r="C93" s="48"/>
      <c r="D93" s="49"/>
      <c r="E93" s="50"/>
      <c r="F93" s="50"/>
    </row>
    <row r="94" spans="1:6" ht="15" customHeight="1">
      <c r="A94" s="2" t="s">
        <v>283</v>
      </c>
      <c r="B94" s="53"/>
      <c r="C94" s="57"/>
      <c r="D94" s="58"/>
      <c r="E94" s="59"/>
      <c r="F94" s="60"/>
    </row>
    <row r="95" spans="1:6" ht="16.5" customHeight="1">
      <c r="A95" s="458"/>
      <c r="B95" s="459"/>
      <c r="C95" s="459"/>
      <c r="D95" s="459"/>
      <c r="E95" s="459"/>
      <c r="F95" s="460"/>
    </row>
    <row r="96" spans="1:6" s="13" customFormat="1" ht="22.5">
      <c r="A96" s="7" t="s">
        <v>1</v>
      </c>
      <c r="B96" s="8" t="s">
        <v>2</v>
      </c>
      <c r="C96" s="9" t="s">
        <v>3</v>
      </c>
      <c r="D96" s="10" t="s">
        <v>4</v>
      </c>
      <c r="E96" s="11" t="s">
        <v>5</v>
      </c>
      <c r="F96" s="12" t="s">
        <v>6</v>
      </c>
    </row>
    <row r="97" spans="1:6" s="1" customFormat="1" ht="33" customHeight="1">
      <c r="A97" s="14" t="s">
        <v>293</v>
      </c>
      <c r="B97" s="15" t="s">
        <v>294</v>
      </c>
      <c r="C97" s="16" t="s">
        <v>7</v>
      </c>
      <c r="D97" s="17">
        <f>+D110</f>
        <v>4</v>
      </c>
      <c r="E97" s="18"/>
      <c r="F97" s="19">
        <f>+D97*E97</f>
        <v>0</v>
      </c>
    </row>
    <row r="98" spans="1:6" s="1" customFormat="1" ht="21" customHeight="1">
      <c r="A98" s="14" t="s">
        <v>8</v>
      </c>
      <c r="B98" s="15" t="s">
        <v>289</v>
      </c>
      <c r="C98" s="16" t="s">
        <v>7</v>
      </c>
      <c r="D98" s="17">
        <f>+D97</f>
        <v>4</v>
      </c>
      <c r="E98" s="18"/>
      <c r="F98" s="19">
        <f>+D98*E98</f>
        <v>0</v>
      </c>
    </row>
    <row r="99" spans="1:6" s="1" customFormat="1" ht="12.75">
      <c r="A99" s="14" t="s">
        <v>26</v>
      </c>
      <c r="B99" s="15" t="s">
        <v>295</v>
      </c>
      <c r="C99" s="16" t="s">
        <v>7</v>
      </c>
      <c r="D99" s="17">
        <f>+D97</f>
        <v>4</v>
      </c>
      <c r="E99" s="18"/>
      <c r="F99" s="19">
        <f>+D99*E99</f>
        <v>0</v>
      </c>
    </row>
    <row r="100" spans="1:6" s="134" customFormat="1" ht="23.25" customHeight="1">
      <c r="A100" s="130" t="s">
        <v>10</v>
      </c>
      <c r="B100" s="131" t="s">
        <v>276</v>
      </c>
      <c r="C100" s="132" t="s">
        <v>11</v>
      </c>
      <c r="D100" s="17">
        <f>+D97*1.5</f>
        <v>6</v>
      </c>
      <c r="E100" s="133"/>
      <c r="F100" s="19">
        <f>+D100*E100</f>
        <v>0</v>
      </c>
    </row>
    <row r="101" spans="1:6" s="1" customFormat="1" ht="12.75" customHeight="1">
      <c r="A101" s="14" t="s">
        <v>12</v>
      </c>
      <c r="B101" s="15" t="s">
        <v>290</v>
      </c>
      <c r="C101" s="16" t="s">
        <v>278</v>
      </c>
      <c r="D101" s="17">
        <f>+D97*0.075</f>
        <v>0.3</v>
      </c>
      <c r="E101" s="18"/>
      <c r="F101" s="19">
        <f>+D101*E101</f>
        <v>0</v>
      </c>
    </row>
    <row r="102" spans="1:6" s="26" customFormat="1" ht="13.5">
      <c r="A102" s="20"/>
      <c r="B102" s="21" t="s">
        <v>13</v>
      </c>
      <c r="C102" s="22"/>
      <c r="D102" s="23"/>
      <c r="E102" s="24"/>
      <c r="F102" s="25">
        <f>SUM(F97:F101)</f>
        <v>0</v>
      </c>
    </row>
    <row r="103" spans="1:6" s="67" customFormat="1" ht="12.75">
      <c r="A103" s="61"/>
      <c r="B103" s="62"/>
      <c r="C103" s="63"/>
      <c r="D103" s="64"/>
      <c r="E103" s="65"/>
      <c r="F103" s="66"/>
    </row>
    <row r="104" spans="1:6" s="1" customFormat="1" ht="15" customHeight="1">
      <c r="A104" s="455" t="s">
        <v>279</v>
      </c>
      <c r="B104" s="456"/>
      <c r="C104" s="456"/>
      <c r="D104" s="456"/>
      <c r="E104" s="456"/>
      <c r="F104" s="457"/>
    </row>
    <row r="105" spans="1:6" s="34" customFormat="1" ht="22.5">
      <c r="A105" s="7" t="s">
        <v>1</v>
      </c>
      <c r="B105" s="8" t="s">
        <v>2</v>
      </c>
      <c r="C105" s="9" t="s">
        <v>3</v>
      </c>
      <c r="D105" s="10" t="s">
        <v>4</v>
      </c>
      <c r="E105" s="135" t="s">
        <v>14</v>
      </c>
      <c r="F105" s="136" t="s">
        <v>6</v>
      </c>
    </row>
    <row r="106" spans="1:6" s="34" customFormat="1" ht="14.25" customHeight="1">
      <c r="A106" s="137"/>
      <c r="B106" s="15" t="s">
        <v>443</v>
      </c>
      <c r="C106" s="16"/>
      <c r="D106" s="138"/>
      <c r="E106" s="139"/>
      <c r="F106" s="140"/>
    </row>
    <row r="107" spans="1:6" s="34" customFormat="1" ht="14.25" customHeight="1">
      <c r="A107" s="137"/>
      <c r="B107" s="141" t="s">
        <v>307</v>
      </c>
      <c r="C107" s="142" t="s">
        <v>7</v>
      </c>
      <c r="D107" s="143">
        <v>1</v>
      </c>
      <c r="E107" s="139"/>
      <c r="F107" s="140">
        <f>+D107*E107</f>
        <v>0</v>
      </c>
    </row>
    <row r="108" spans="1:6" s="34" customFormat="1" ht="14.25" customHeight="1">
      <c r="A108" s="137"/>
      <c r="B108" s="141" t="s">
        <v>285</v>
      </c>
      <c r="C108" s="16" t="s">
        <v>7</v>
      </c>
      <c r="D108" s="138">
        <v>1</v>
      </c>
      <c r="E108" s="139"/>
      <c r="F108" s="140">
        <f>+D108*E108</f>
        <v>0</v>
      </c>
    </row>
    <row r="109" spans="1:6" s="34" customFormat="1" ht="14.25" customHeight="1">
      <c r="A109" s="137"/>
      <c r="B109" s="141" t="s">
        <v>286</v>
      </c>
      <c r="C109" s="156" t="s">
        <v>7</v>
      </c>
      <c r="D109" s="145">
        <v>2</v>
      </c>
      <c r="E109" s="139"/>
      <c r="F109" s="144">
        <f>+D109*E109</f>
        <v>0</v>
      </c>
    </row>
    <row r="110" spans="1:6" s="34" customFormat="1" ht="14.25" customHeight="1">
      <c r="A110" s="146"/>
      <c r="B110" s="147" t="s">
        <v>15</v>
      </c>
      <c r="C110" s="148" t="s">
        <v>7</v>
      </c>
      <c r="D110" s="149">
        <f>SUM(D107:D109)</f>
        <v>4</v>
      </c>
      <c r="E110" s="139"/>
      <c r="F110" s="150">
        <f>SUM(F107:F109)</f>
        <v>0</v>
      </c>
    </row>
    <row r="111" spans="1:6" s="34" customFormat="1" ht="14.25" customHeight="1">
      <c r="A111" s="146"/>
      <c r="B111" s="147"/>
      <c r="C111" s="168"/>
      <c r="D111" s="169"/>
      <c r="E111" s="139"/>
      <c r="F111" s="150"/>
    </row>
    <row r="112" spans="1:6" s="68" customFormat="1" ht="14.25" customHeight="1">
      <c r="A112" s="72"/>
      <c r="B112" s="147" t="s">
        <v>16</v>
      </c>
      <c r="C112" s="151"/>
      <c r="D112" s="138"/>
      <c r="E112" s="139"/>
      <c r="F112" s="140"/>
    </row>
    <row r="113" spans="1:6" s="68" customFormat="1" ht="14.25" customHeight="1">
      <c r="A113" s="72"/>
      <c r="B113" s="152" t="s">
        <v>17</v>
      </c>
      <c r="C113" s="151" t="s">
        <v>18</v>
      </c>
      <c r="D113" s="153">
        <f>+D110*0.5</f>
        <v>2</v>
      </c>
      <c r="E113" s="139"/>
      <c r="F113" s="19">
        <f>+D113*E113</f>
        <v>0</v>
      </c>
    </row>
    <row r="114" spans="1:6" s="68" customFormat="1" ht="14.25" customHeight="1">
      <c r="A114" s="69"/>
      <c r="B114" s="152" t="s">
        <v>288</v>
      </c>
      <c r="C114" s="154" t="s">
        <v>19</v>
      </c>
      <c r="D114" s="153">
        <f>+D110*0.05</f>
        <v>0.2</v>
      </c>
      <c r="E114" s="139"/>
      <c r="F114" s="19">
        <f>+D114*E114</f>
        <v>0</v>
      </c>
    </row>
    <row r="115" spans="1:6" s="68" customFormat="1" ht="14.25" customHeight="1">
      <c r="A115" s="69"/>
      <c r="B115" s="152" t="s">
        <v>344</v>
      </c>
      <c r="C115" s="154" t="s">
        <v>19</v>
      </c>
      <c r="D115" s="153">
        <f>+D110*0.1*1.5</f>
        <v>0.6000000000000001</v>
      </c>
      <c r="E115" s="139"/>
      <c r="F115" s="19">
        <f>+D115*E115</f>
        <v>0</v>
      </c>
    </row>
    <row r="116" spans="1:6" s="68" customFormat="1" ht="14.25" customHeight="1">
      <c r="A116" s="69"/>
      <c r="B116" s="141" t="s">
        <v>291</v>
      </c>
      <c r="C116" s="151" t="s">
        <v>7</v>
      </c>
      <c r="D116" s="153">
        <f>+D110*1</f>
        <v>4</v>
      </c>
      <c r="E116" s="139"/>
      <c r="F116" s="19">
        <f>+D116*E116</f>
        <v>0</v>
      </c>
    </row>
    <row r="117" spans="1:6" s="68" customFormat="1" ht="14.25" customHeight="1">
      <c r="A117" s="69"/>
      <c r="B117" s="141" t="s">
        <v>292</v>
      </c>
      <c r="C117" s="151" t="s">
        <v>22</v>
      </c>
      <c r="D117" s="153">
        <f>+D110</f>
        <v>4</v>
      </c>
      <c r="E117" s="139"/>
      <c r="F117" s="19">
        <f>+D117*E117</f>
        <v>0</v>
      </c>
    </row>
    <row r="118" spans="1:6" s="34" customFormat="1" ht="14.25" customHeight="1">
      <c r="A118" s="137"/>
      <c r="B118" s="147" t="s">
        <v>24</v>
      </c>
      <c r="C118" s="151"/>
      <c r="D118" s="138"/>
      <c r="E118" s="139"/>
      <c r="F118" s="150">
        <f>SUM(F113:F117)</f>
        <v>0</v>
      </c>
    </row>
    <row r="119" spans="1:6" s="34" customFormat="1" ht="14.25" customHeight="1">
      <c r="A119" s="137"/>
      <c r="B119" s="21" t="s">
        <v>25</v>
      </c>
      <c r="C119" s="151"/>
      <c r="D119" s="138"/>
      <c r="E119" s="139"/>
      <c r="F119" s="155">
        <f>+F118+F110</f>
        <v>0</v>
      </c>
    </row>
    <row r="120" spans="1:6" s="34" customFormat="1" ht="14.25" customHeight="1">
      <c r="A120" s="137"/>
      <c r="B120" s="21" t="s">
        <v>280</v>
      </c>
      <c r="C120" s="151"/>
      <c r="D120" s="138"/>
      <c r="E120" s="139"/>
      <c r="F120" s="155">
        <f>+F119*1.25</f>
        <v>0</v>
      </c>
    </row>
    <row r="121" spans="1:11" s="1" customFormat="1" ht="14.25" customHeight="1">
      <c r="A121" s="35" t="s">
        <v>287</v>
      </c>
      <c r="B121" s="36"/>
      <c r="C121" s="37"/>
      <c r="D121" s="38"/>
      <c r="E121" s="39"/>
      <c r="F121" s="40">
        <f>+F120+F102</f>
        <v>0</v>
      </c>
      <c r="G121" s="34"/>
      <c r="H121" s="34"/>
      <c r="I121" s="34"/>
      <c r="J121" s="34"/>
      <c r="K121" s="34"/>
    </row>
    <row r="122" spans="1:6" s="51" customFormat="1" ht="30.75" customHeight="1">
      <c r="A122" s="47"/>
      <c r="B122" s="47"/>
      <c r="C122" s="48"/>
      <c r="D122" s="49"/>
      <c r="E122" s="50"/>
      <c r="F122" s="50"/>
    </row>
    <row r="123" spans="1:6" ht="15" customHeight="1">
      <c r="A123" s="2" t="s">
        <v>73</v>
      </c>
      <c r="B123" s="53"/>
      <c r="C123" s="57"/>
      <c r="D123" s="58"/>
      <c r="E123" s="59"/>
      <c r="F123" s="60"/>
    </row>
    <row r="124" spans="1:11" s="1" customFormat="1" ht="14.25" customHeight="1">
      <c r="A124" s="452" t="s">
        <v>0</v>
      </c>
      <c r="B124" s="453"/>
      <c r="C124" s="453"/>
      <c r="D124" s="453"/>
      <c r="E124" s="453"/>
      <c r="F124" s="454"/>
      <c r="G124" s="34"/>
      <c r="H124" s="34"/>
      <c r="I124" s="34"/>
      <c r="J124" s="34"/>
      <c r="K124" s="34"/>
    </row>
    <row r="125" spans="1:11" s="1" customFormat="1" ht="22.5">
      <c r="A125" s="105" t="s">
        <v>1</v>
      </c>
      <c r="B125" s="106" t="s">
        <v>2</v>
      </c>
      <c r="C125" s="107" t="s">
        <v>3</v>
      </c>
      <c r="D125" s="108" t="s">
        <v>4</v>
      </c>
      <c r="E125" s="162" t="s">
        <v>5</v>
      </c>
      <c r="F125" s="110" t="s">
        <v>6</v>
      </c>
      <c r="G125" s="34"/>
      <c r="H125" s="34"/>
      <c r="I125" s="34"/>
      <c r="J125" s="34"/>
      <c r="K125" s="34"/>
    </row>
    <row r="126" spans="1:11" s="1" customFormat="1" ht="33.75">
      <c r="A126" s="403" t="s">
        <v>74</v>
      </c>
      <c r="B126" s="124" t="s">
        <v>75</v>
      </c>
      <c r="C126" s="125" t="s">
        <v>7</v>
      </c>
      <c r="D126" s="161">
        <f>+D142</f>
        <v>12</v>
      </c>
      <c r="E126" s="129"/>
      <c r="F126" s="19">
        <f>+D126*E126</f>
        <v>0</v>
      </c>
      <c r="G126" s="34"/>
      <c r="H126" s="34"/>
      <c r="I126" s="34"/>
      <c r="J126" s="34"/>
      <c r="K126" s="34"/>
    </row>
    <row r="127" spans="1:6" s="1" customFormat="1" ht="21" customHeight="1">
      <c r="A127" s="14" t="s">
        <v>8</v>
      </c>
      <c r="B127" s="15" t="s">
        <v>289</v>
      </c>
      <c r="C127" s="16" t="s">
        <v>7</v>
      </c>
      <c r="D127" s="17">
        <f>+D126</f>
        <v>12</v>
      </c>
      <c r="E127" s="18"/>
      <c r="F127" s="19">
        <f>+D127*E127</f>
        <v>0</v>
      </c>
    </row>
    <row r="128" spans="1:11" s="1" customFormat="1" ht="22.5">
      <c r="A128" s="130" t="s">
        <v>10</v>
      </c>
      <c r="B128" s="131" t="s">
        <v>276</v>
      </c>
      <c r="C128" s="132" t="s">
        <v>11</v>
      </c>
      <c r="D128" s="163">
        <f>+D126*1.5</f>
        <v>18</v>
      </c>
      <c r="E128" s="133"/>
      <c r="F128" s="19">
        <f>+D128*E128</f>
        <v>0</v>
      </c>
      <c r="G128" s="34"/>
      <c r="H128" s="34"/>
      <c r="I128" s="34"/>
      <c r="J128" s="34"/>
      <c r="K128" s="34"/>
    </row>
    <row r="129" spans="1:11" s="1" customFormat="1" ht="12.75">
      <c r="A129" s="14" t="s">
        <v>12</v>
      </c>
      <c r="B129" s="15" t="s">
        <v>309</v>
      </c>
      <c r="C129" s="16" t="s">
        <v>278</v>
      </c>
      <c r="D129" s="17">
        <f>+D126*0.05</f>
        <v>0.6000000000000001</v>
      </c>
      <c r="E129" s="18"/>
      <c r="F129" s="19">
        <f>+D129*E129</f>
        <v>0</v>
      </c>
      <c r="G129" s="34"/>
      <c r="H129" s="34"/>
      <c r="I129" s="34"/>
      <c r="J129" s="34"/>
      <c r="K129" s="34"/>
    </row>
    <row r="130" spans="1:11" s="1" customFormat="1" ht="12.75">
      <c r="A130" s="176"/>
      <c r="B130" s="164" t="s">
        <v>13</v>
      </c>
      <c r="C130" s="165"/>
      <c r="D130" s="166"/>
      <c r="E130" s="167"/>
      <c r="F130" s="160">
        <f>SUM(F126:F129)</f>
        <v>0</v>
      </c>
      <c r="G130" s="34"/>
      <c r="H130" s="34"/>
      <c r="I130" s="34"/>
      <c r="J130" s="34"/>
      <c r="K130" s="34"/>
    </row>
    <row r="131" spans="1:11" ht="12.75">
      <c r="A131" s="80"/>
      <c r="B131" s="76"/>
      <c r="C131" s="77"/>
      <c r="D131" s="78"/>
      <c r="E131" s="79"/>
      <c r="F131" s="81"/>
      <c r="G131" s="68"/>
      <c r="H131" s="68"/>
      <c r="I131" s="68"/>
      <c r="J131" s="68"/>
      <c r="K131" s="68"/>
    </row>
    <row r="132" spans="1:6" ht="15" customHeight="1">
      <c r="A132" s="455" t="s">
        <v>279</v>
      </c>
      <c r="B132" s="456"/>
      <c r="C132" s="456"/>
      <c r="D132" s="456"/>
      <c r="E132" s="456"/>
      <c r="F132" s="457"/>
    </row>
    <row r="133" spans="1:6" s="34" customFormat="1" ht="22.5">
      <c r="A133" s="7" t="s">
        <v>1</v>
      </c>
      <c r="B133" s="8" t="s">
        <v>2</v>
      </c>
      <c r="C133" s="9" t="s">
        <v>311</v>
      </c>
      <c r="D133" s="10" t="s">
        <v>7</v>
      </c>
      <c r="E133" s="135" t="s">
        <v>14</v>
      </c>
      <c r="F133" s="136" t="s">
        <v>6</v>
      </c>
    </row>
    <row r="134" spans="1:6" s="34" customFormat="1" ht="14.25" customHeight="1">
      <c r="A134" s="157">
        <v>19</v>
      </c>
      <c r="B134" s="158" t="s">
        <v>296</v>
      </c>
      <c r="C134" s="159" t="s">
        <v>297</v>
      </c>
      <c r="D134" s="17">
        <v>1</v>
      </c>
      <c r="E134" s="139"/>
      <c r="F134" s="140">
        <f aca="true" t="shared" si="3" ref="F134:F141">+D134*E134</f>
        <v>0</v>
      </c>
    </row>
    <row r="135" spans="1:6" s="34" customFormat="1" ht="14.25" customHeight="1">
      <c r="A135" s="157">
        <v>20</v>
      </c>
      <c r="B135" s="158" t="s">
        <v>298</v>
      </c>
      <c r="C135" s="159" t="s">
        <v>299</v>
      </c>
      <c r="D135" s="17">
        <v>2</v>
      </c>
      <c r="E135" s="139"/>
      <c r="F135" s="140">
        <f t="shared" si="3"/>
        <v>0</v>
      </c>
    </row>
    <row r="136" spans="1:6" s="34" customFormat="1" ht="14.25" customHeight="1">
      <c r="A136" s="157">
        <v>21</v>
      </c>
      <c r="B136" s="158" t="s">
        <v>300</v>
      </c>
      <c r="C136" s="159" t="s">
        <v>299</v>
      </c>
      <c r="D136" s="17">
        <v>1</v>
      </c>
      <c r="E136" s="139"/>
      <c r="F136" s="140">
        <f t="shared" si="3"/>
        <v>0</v>
      </c>
    </row>
    <row r="137" spans="1:6" s="34" customFormat="1" ht="14.25" customHeight="1">
      <c r="A137" s="157">
        <v>22</v>
      </c>
      <c r="B137" s="158" t="s">
        <v>301</v>
      </c>
      <c r="C137" s="159" t="s">
        <v>302</v>
      </c>
      <c r="D137" s="17">
        <v>1</v>
      </c>
      <c r="E137" s="139"/>
      <c r="F137" s="140">
        <f t="shared" si="3"/>
        <v>0</v>
      </c>
    </row>
    <row r="138" spans="1:6" s="34" customFormat="1" ht="14.25" customHeight="1">
      <c r="A138" s="157">
        <v>23</v>
      </c>
      <c r="B138" s="158" t="s">
        <v>269</v>
      </c>
      <c r="C138" s="159" t="s">
        <v>303</v>
      </c>
      <c r="D138" s="17">
        <v>1</v>
      </c>
      <c r="E138" s="139"/>
      <c r="F138" s="140">
        <f t="shared" si="3"/>
        <v>0</v>
      </c>
    </row>
    <row r="139" spans="1:6" s="34" customFormat="1" ht="14.25" customHeight="1">
      <c r="A139" s="157">
        <v>24</v>
      </c>
      <c r="B139" s="158" t="s">
        <v>304</v>
      </c>
      <c r="C139" s="159" t="s">
        <v>303</v>
      </c>
      <c r="D139" s="17">
        <v>3</v>
      </c>
      <c r="E139" s="139"/>
      <c r="F139" s="140">
        <f t="shared" si="3"/>
        <v>0</v>
      </c>
    </row>
    <row r="140" spans="1:6" s="34" customFormat="1" ht="14.25" customHeight="1">
      <c r="A140" s="157">
        <v>25</v>
      </c>
      <c r="B140" s="158" t="s">
        <v>305</v>
      </c>
      <c r="C140" s="159" t="s">
        <v>303</v>
      </c>
      <c r="D140" s="17">
        <v>1</v>
      </c>
      <c r="E140" s="139"/>
      <c r="F140" s="140">
        <f t="shared" si="3"/>
        <v>0</v>
      </c>
    </row>
    <row r="141" spans="1:6" s="34" customFormat="1" ht="14.25" customHeight="1">
      <c r="A141" s="157">
        <v>26</v>
      </c>
      <c r="B141" s="158" t="s">
        <v>306</v>
      </c>
      <c r="C141" s="159" t="s">
        <v>297</v>
      </c>
      <c r="D141" s="17">
        <v>2</v>
      </c>
      <c r="E141" s="139"/>
      <c r="F141" s="140">
        <f t="shared" si="3"/>
        <v>0</v>
      </c>
    </row>
    <row r="142" spans="1:6" s="34" customFormat="1" ht="14.25" customHeight="1">
      <c r="A142" s="146"/>
      <c r="B142" s="147" t="s">
        <v>15</v>
      </c>
      <c r="C142" s="148" t="s">
        <v>7</v>
      </c>
      <c r="D142" s="149">
        <f>SUM(D134:D141)</f>
        <v>12</v>
      </c>
      <c r="E142" s="139"/>
      <c r="F142" s="150">
        <f>SUM(F134:F141)</f>
        <v>0</v>
      </c>
    </row>
    <row r="143" spans="1:6" s="34" customFormat="1" ht="14.25" customHeight="1">
      <c r="A143" s="146"/>
      <c r="B143" s="147"/>
      <c r="C143" s="168"/>
      <c r="D143" s="169"/>
      <c r="E143" s="139"/>
      <c r="F143" s="150"/>
    </row>
    <row r="144" spans="1:6" s="34" customFormat="1" ht="14.25" customHeight="1">
      <c r="A144" s="146"/>
      <c r="B144" s="147" t="s">
        <v>16</v>
      </c>
      <c r="C144" s="151"/>
      <c r="D144" s="138"/>
      <c r="E144" s="139"/>
      <c r="F144" s="140"/>
    </row>
    <row r="145" spans="1:6" s="34" customFormat="1" ht="14.25" customHeight="1">
      <c r="A145" s="146"/>
      <c r="B145" s="152" t="s">
        <v>27</v>
      </c>
      <c r="C145" s="151" t="s">
        <v>18</v>
      </c>
      <c r="D145" s="153">
        <f>+D142*0.2</f>
        <v>2.4000000000000004</v>
      </c>
      <c r="E145" s="139"/>
      <c r="F145" s="19">
        <f>+D145*E145</f>
        <v>0</v>
      </c>
    </row>
    <row r="146" spans="1:6" s="34" customFormat="1" ht="14.25" customHeight="1">
      <c r="A146" s="137"/>
      <c r="B146" s="152" t="s">
        <v>308</v>
      </c>
      <c r="C146" s="154" t="s">
        <v>19</v>
      </c>
      <c r="D146" s="153">
        <f>+D142*0.02</f>
        <v>0.24</v>
      </c>
      <c r="E146" s="139"/>
      <c r="F146" s="19">
        <f>+D146*E146</f>
        <v>0</v>
      </c>
    </row>
    <row r="147" spans="1:6" s="34" customFormat="1" ht="14.25" customHeight="1">
      <c r="A147" s="137"/>
      <c r="B147" s="152" t="s">
        <v>344</v>
      </c>
      <c r="C147" s="154" t="s">
        <v>19</v>
      </c>
      <c r="D147" s="153">
        <f>+D142*0.1*1.5</f>
        <v>1.8000000000000003</v>
      </c>
      <c r="E147" s="139"/>
      <c r="F147" s="19">
        <f>+D147*E147</f>
        <v>0</v>
      </c>
    </row>
    <row r="148" spans="1:6" s="34" customFormat="1" ht="14.25" customHeight="1">
      <c r="A148" s="137"/>
      <c r="B148" s="147" t="s">
        <v>24</v>
      </c>
      <c r="C148" s="151"/>
      <c r="D148" s="138"/>
      <c r="E148" s="139"/>
      <c r="F148" s="150">
        <f>SUM(F145:F147)</f>
        <v>0</v>
      </c>
    </row>
    <row r="149" spans="1:6" s="34" customFormat="1" ht="14.25" customHeight="1">
      <c r="A149" s="137"/>
      <c r="B149" s="21" t="s">
        <v>25</v>
      </c>
      <c r="C149" s="151"/>
      <c r="D149" s="138"/>
      <c r="E149" s="139"/>
      <c r="F149" s="160">
        <f>+F142+F148</f>
        <v>0</v>
      </c>
    </row>
    <row r="150" spans="1:6" ht="14.25" customHeight="1">
      <c r="A150" s="69"/>
      <c r="B150" s="21" t="s">
        <v>280</v>
      </c>
      <c r="C150" s="151"/>
      <c r="D150" s="138"/>
      <c r="E150" s="139"/>
      <c r="F150" s="155">
        <f>+F149*1.25</f>
        <v>0</v>
      </c>
    </row>
    <row r="151" spans="1:11" s="1" customFormat="1" ht="14.25" customHeight="1">
      <c r="A151" s="35" t="s">
        <v>77</v>
      </c>
      <c r="B151" s="36"/>
      <c r="C151" s="37"/>
      <c r="D151" s="38"/>
      <c r="E151" s="39"/>
      <c r="F151" s="40">
        <f>+F130+F150</f>
        <v>0</v>
      </c>
      <c r="G151" s="34"/>
      <c r="H151" s="34"/>
      <c r="I151" s="34"/>
      <c r="J151" s="34"/>
      <c r="K151" s="34"/>
    </row>
    <row r="152" spans="1:6" s="51" customFormat="1" ht="30.75" customHeight="1">
      <c r="A152" s="47"/>
      <c r="B152" s="47"/>
      <c r="C152" s="48"/>
      <c r="D152" s="49"/>
      <c r="E152" s="50"/>
      <c r="F152" s="50"/>
    </row>
    <row r="153" spans="1:11" s="1" customFormat="1" ht="15" customHeight="1">
      <c r="A153" s="404" t="s">
        <v>310</v>
      </c>
      <c r="B153" s="405"/>
      <c r="C153" s="406"/>
      <c r="D153" s="407"/>
      <c r="E153" s="408"/>
      <c r="F153" s="409"/>
      <c r="G153" s="34"/>
      <c r="H153" s="34"/>
      <c r="I153" s="34"/>
      <c r="J153" s="34"/>
      <c r="K153" s="34"/>
    </row>
    <row r="154" spans="1:41" s="13" customFormat="1" ht="22.5">
      <c r="A154" s="170" t="s">
        <v>1</v>
      </c>
      <c r="B154" s="171" t="s">
        <v>2</v>
      </c>
      <c r="C154" s="172" t="s">
        <v>3</v>
      </c>
      <c r="D154" s="173" t="s">
        <v>4</v>
      </c>
      <c r="E154" s="174" t="s">
        <v>5</v>
      </c>
      <c r="F154" s="175" t="s">
        <v>6</v>
      </c>
      <c r="G154" s="34"/>
      <c r="H154" s="34"/>
      <c r="I154" s="34"/>
      <c r="J154" s="34"/>
      <c r="K154" s="34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:11" s="1" customFormat="1" ht="33" customHeight="1">
      <c r="A155" s="14" t="s">
        <v>335</v>
      </c>
      <c r="B155" s="124" t="s">
        <v>336</v>
      </c>
      <c r="C155" s="16" t="s">
        <v>7</v>
      </c>
      <c r="D155" s="17">
        <f>+D184</f>
        <v>771</v>
      </c>
      <c r="E155" s="18"/>
      <c r="F155" s="19">
        <f>+D155*E155</f>
        <v>0</v>
      </c>
      <c r="G155" s="34"/>
      <c r="H155" s="34"/>
      <c r="I155" s="34"/>
      <c r="J155" s="34"/>
      <c r="K155" s="34"/>
    </row>
    <row r="156" spans="1:11" s="1" customFormat="1" ht="21" customHeight="1">
      <c r="A156" s="14" t="s">
        <v>28</v>
      </c>
      <c r="B156" s="15" t="s">
        <v>337</v>
      </c>
      <c r="C156" s="16" t="s">
        <v>7</v>
      </c>
      <c r="D156" s="17">
        <f>+D155</f>
        <v>771</v>
      </c>
      <c r="E156" s="18"/>
      <c r="F156" s="19">
        <f>+D156*E156</f>
        <v>0</v>
      </c>
      <c r="G156" s="34"/>
      <c r="H156" s="34"/>
      <c r="I156" s="34"/>
      <c r="J156" s="34"/>
      <c r="K156" s="34"/>
    </row>
    <row r="157" spans="1:41" s="134" customFormat="1" ht="22.5">
      <c r="A157" s="130" t="s">
        <v>29</v>
      </c>
      <c r="B157" s="131" t="s">
        <v>338</v>
      </c>
      <c r="C157" s="132" t="s">
        <v>11</v>
      </c>
      <c r="D157" s="17">
        <v>385</v>
      </c>
      <c r="E157" s="133"/>
      <c r="F157" s="19">
        <f>+D157*E157</f>
        <v>0</v>
      </c>
      <c r="G157" s="34"/>
      <c r="H157" s="34"/>
      <c r="I157" s="34"/>
      <c r="J157" s="34"/>
      <c r="K157" s="34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:41" s="134" customFormat="1" ht="23.25" customHeight="1">
      <c r="A158" s="130" t="s">
        <v>10</v>
      </c>
      <c r="B158" s="131" t="s">
        <v>276</v>
      </c>
      <c r="C158" s="132" t="s">
        <v>11</v>
      </c>
      <c r="D158" s="17">
        <v>385</v>
      </c>
      <c r="E158" s="133"/>
      <c r="F158" s="19">
        <f>+D158*E158</f>
        <v>0</v>
      </c>
      <c r="G158" s="34"/>
      <c r="H158" s="34"/>
      <c r="I158" s="34"/>
      <c r="J158" s="34"/>
      <c r="K158" s="34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:11" s="1" customFormat="1" ht="22.5" customHeight="1">
      <c r="A159" s="14" t="s">
        <v>12</v>
      </c>
      <c r="B159" s="15" t="s">
        <v>339</v>
      </c>
      <c r="C159" s="16" t="s">
        <v>278</v>
      </c>
      <c r="D159" s="17">
        <f>+D155*0.01</f>
        <v>7.71</v>
      </c>
      <c r="E159" s="18"/>
      <c r="F159" s="19">
        <f>+D159*E159</f>
        <v>0</v>
      </c>
      <c r="G159" s="34"/>
      <c r="H159" s="34"/>
      <c r="I159" s="34"/>
      <c r="J159" s="34"/>
      <c r="K159" s="34"/>
    </row>
    <row r="160" spans="1:11" s="1" customFormat="1" ht="12.75">
      <c r="A160" s="176"/>
      <c r="B160" s="164" t="s">
        <v>13</v>
      </c>
      <c r="C160" s="165"/>
      <c r="D160" s="166"/>
      <c r="E160" s="167"/>
      <c r="F160" s="160">
        <f>SUM(F155:F159)</f>
        <v>0</v>
      </c>
      <c r="G160" s="34"/>
      <c r="H160" s="34"/>
      <c r="I160" s="34"/>
      <c r="J160" s="34"/>
      <c r="K160" s="34"/>
    </row>
    <row r="161" spans="1:41" s="67" customFormat="1" ht="12.75">
      <c r="A161" s="61"/>
      <c r="B161" s="62"/>
      <c r="C161" s="63"/>
      <c r="D161" s="64"/>
      <c r="E161" s="65"/>
      <c r="F161" s="66"/>
      <c r="G161" s="68"/>
      <c r="H161" s="68"/>
      <c r="I161" s="68"/>
      <c r="J161" s="68"/>
      <c r="K161" s="68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</row>
    <row r="162" spans="1:11" ht="15" customHeight="1">
      <c r="A162" s="455" t="s">
        <v>279</v>
      </c>
      <c r="B162" s="456"/>
      <c r="C162" s="456"/>
      <c r="D162" s="456"/>
      <c r="E162" s="456"/>
      <c r="F162" s="457"/>
      <c r="G162" s="68"/>
      <c r="H162" s="68"/>
      <c r="I162" s="68"/>
      <c r="J162" s="68"/>
      <c r="K162" s="68"/>
    </row>
    <row r="163" spans="1:41" s="34" customFormat="1" ht="22.5">
      <c r="A163" s="7" t="s">
        <v>1</v>
      </c>
      <c r="B163" s="8" t="s">
        <v>2</v>
      </c>
      <c r="C163" s="9" t="s">
        <v>311</v>
      </c>
      <c r="D163" s="10" t="s">
        <v>7</v>
      </c>
      <c r="E163" s="135" t="s">
        <v>14</v>
      </c>
      <c r="F163" s="136" t="s">
        <v>6</v>
      </c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:41" s="34" customFormat="1" ht="14.25" customHeight="1">
      <c r="A164" s="137"/>
      <c r="B164" s="15" t="s">
        <v>312</v>
      </c>
      <c r="C164" s="16"/>
      <c r="D164" s="138"/>
      <c r="E164" s="139"/>
      <c r="F164" s="140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:41" s="34" customFormat="1" ht="14.25" customHeight="1">
      <c r="A165" s="137">
        <v>27</v>
      </c>
      <c r="B165" s="152" t="s">
        <v>313</v>
      </c>
      <c r="C165" s="151" t="s">
        <v>314</v>
      </c>
      <c r="D165" s="138">
        <v>28</v>
      </c>
      <c r="E165" s="139"/>
      <c r="F165" s="19">
        <f>+D165*E165</f>
        <v>0</v>
      </c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:41" s="34" customFormat="1" ht="14.25" customHeight="1">
      <c r="A166" s="137">
        <v>28</v>
      </c>
      <c r="B166" s="152" t="s">
        <v>315</v>
      </c>
      <c r="C166" s="151" t="s">
        <v>64</v>
      </c>
      <c r="D166" s="138">
        <v>11</v>
      </c>
      <c r="E166" s="139"/>
      <c r="F166" s="19">
        <f aca="true" t="shared" si="4" ref="F166:F183">+D166*E166</f>
        <v>0</v>
      </c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:41" s="34" customFormat="1" ht="14.25" customHeight="1">
      <c r="A167" s="137">
        <v>29</v>
      </c>
      <c r="B167" s="152" t="s">
        <v>316</v>
      </c>
      <c r="C167" s="151" t="s">
        <v>64</v>
      </c>
      <c r="D167" s="138">
        <v>15</v>
      </c>
      <c r="E167" s="139"/>
      <c r="F167" s="19">
        <f t="shared" si="4"/>
        <v>0</v>
      </c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:41" s="34" customFormat="1" ht="14.25" customHeight="1">
      <c r="A168" s="137">
        <v>30</v>
      </c>
      <c r="B168" s="152" t="s">
        <v>317</v>
      </c>
      <c r="C168" s="151" t="s">
        <v>64</v>
      </c>
      <c r="D168" s="138">
        <v>18</v>
      </c>
      <c r="E168" s="139"/>
      <c r="F168" s="19">
        <f t="shared" si="4"/>
        <v>0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:41" s="34" customFormat="1" ht="14.25" customHeight="1">
      <c r="A169" s="137">
        <v>31</v>
      </c>
      <c r="B169" s="152" t="s">
        <v>318</v>
      </c>
      <c r="C169" s="151" t="s">
        <v>64</v>
      </c>
      <c r="D169" s="138">
        <v>53</v>
      </c>
      <c r="E169" s="139"/>
      <c r="F169" s="19">
        <f t="shared" si="4"/>
        <v>0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:41" s="34" customFormat="1" ht="14.25" customHeight="1">
      <c r="A170" s="137">
        <v>32</v>
      </c>
      <c r="B170" s="152" t="s">
        <v>319</v>
      </c>
      <c r="C170" s="151" t="s">
        <v>64</v>
      </c>
      <c r="D170" s="138">
        <v>16</v>
      </c>
      <c r="E170" s="139"/>
      <c r="F170" s="19">
        <f t="shared" si="4"/>
        <v>0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:41" s="34" customFormat="1" ht="14.25" customHeight="1">
      <c r="A171" s="137">
        <v>33</v>
      </c>
      <c r="B171" s="152" t="s">
        <v>320</v>
      </c>
      <c r="C171" s="151" t="s">
        <v>321</v>
      </c>
      <c r="D171" s="138">
        <v>36</v>
      </c>
      <c r="E171" s="139"/>
      <c r="F171" s="19">
        <f t="shared" si="4"/>
        <v>0</v>
      </c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:41" s="34" customFormat="1" ht="14.25" customHeight="1">
      <c r="A172" s="137">
        <v>34</v>
      </c>
      <c r="B172" s="152" t="s">
        <v>322</v>
      </c>
      <c r="C172" s="151" t="s">
        <v>64</v>
      </c>
      <c r="D172" s="138">
        <v>71</v>
      </c>
      <c r="E172" s="139"/>
      <c r="F172" s="19">
        <f t="shared" si="4"/>
        <v>0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:41" s="34" customFormat="1" ht="14.25" customHeight="1">
      <c r="A173" s="137">
        <v>35</v>
      </c>
      <c r="B173" s="152" t="s">
        <v>323</v>
      </c>
      <c r="C173" s="151" t="s">
        <v>324</v>
      </c>
      <c r="D173" s="138">
        <v>33</v>
      </c>
      <c r="E173" s="139"/>
      <c r="F173" s="19">
        <f t="shared" si="4"/>
        <v>0</v>
      </c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:41" s="34" customFormat="1" ht="14.25" customHeight="1">
      <c r="A174" s="137">
        <v>36</v>
      </c>
      <c r="B174" s="152" t="s">
        <v>325</v>
      </c>
      <c r="C174" s="151" t="s">
        <v>324</v>
      </c>
      <c r="D174" s="138">
        <v>80</v>
      </c>
      <c r="E174" s="139"/>
      <c r="F174" s="19">
        <f t="shared" si="4"/>
        <v>0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:41" s="34" customFormat="1" ht="14.25" customHeight="1">
      <c r="A175" s="137">
        <v>37</v>
      </c>
      <c r="B175" s="152" t="s">
        <v>326</v>
      </c>
      <c r="C175" s="151" t="s">
        <v>321</v>
      </c>
      <c r="D175" s="138">
        <v>64</v>
      </c>
      <c r="E175" s="139"/>
      <c r="F175" s="19">
        <f t="shared" si="4"/>
        <v>0</v>
      </c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:41" s="34" customFormat="1" ht="14.25" customHeight="1">
      <c r="A176" s="137">
        <v>38</v>
      </c>
      <c r="B176" s="152" t="s">
        <v>327</v>
      </c>
      <c r="C176" s="151" t="s">
        <v>321</v>
      </c>
      <c r="D176" s="138">
        <v>14</v>
      </c>
      <c r="E176" s="139"/>
      <c r="F176" s="19">
        <f t="shared" si="4"/>
        <v>0</v>
      </c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:41" s="34" customFormat="1" ht="14.25" customHeight="1">
      <c r="A177" s="137">
        <v>39</v>
      </c>
      <c r="B177" s="152" t="s">
        <v>328</v>
      </c>
      <c r="C177" s="151" t="s">
        <v>64</v>
      </c>
      <c r="D177" s="138">
        <v>38</v>
      </c>
      <c r="E177" s="139"/>
      <c r="F177" s="19">
        <f t="shared" si="4"/>
        <v>0</v>
      </c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:41" s="34" customFormat="1" ht="14.25" customHeight="1">
      <c r="A178" s="137">
        <v>40</v>
      </c>
      <c r="B178" s="152" t="s">
        <v>329</v>
      </c>
      <c r="C178" s="151" t="s">
        <v>64</v>
      </c>
      <c r="D178" s="138">
        <v>94</v>
      </c>
      <c r="E178" s="139"/>
      <c r="F178" s="19">
        <f t="shared" si="4"/>
        <v>0</v>
      </c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:41" s="34" customFormat="1" ht="14.25" customHeight="1">
      <c r="A179" s="137">
        <v>41</v>
      </c>
      <c r="B179" s="152" t="s">
        <v>330</v>
      </c>
      <c r="C179" s="151" t="s">
        <v>64</v>
      </c>
      <c r="D179" s="138">
        <v>14</v>
      </c>
      <c r="E179" s="139"/>
      <c r="F179" s="19">
        <f t="shared" si="4"/>
        <v>0</v>
      </c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:41" s="34" customFormat="1" ht="14.25" customHeight="1">
      <c r="A180" s="137">
        <v>42</v>
      </c>
      <c r="B180" s="152" t="s">
        <v>331</v>
      </c>
      <c r="C180" s="151" t="s">
        <v>64</v>
      </c>
      <c r="D180" s="138">
        <v>29</v>
      </c>
      <c r="E180" s="139"/>
      <c r="F180" s="19">
        <f t="shared" si="4"/>
        <v>0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:41" s="34" customFormat="1" ht="14.25" customHeight="1">
      <c r="A181" s="137">
        <v>43</v>
      </c>
      <c r="B181" s="152" t="s">
        <v>332</v>
      </c>
      <c r="C181" s="151" t="s">
        <v>321</v>
      </c>
      <c r="D181" s="138">
        <v>30</v>
      </c>
      <c r="E181" s="139"/>
      <c r="F181" s="19">
        <f t="shared" si="4"/>
        <v>0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:41" s="34" customFormat="1" ht="14.25" customHeight="1">
      <c r="A182" s="137">
        <v>44</v>
      </c>
      <c r="B182" s="152" t="s">
        <v>333</v>
      </c>
      <c r="C182" s="151" t="s">
        <v>321</v>
      </c>
      <c r="D182" s="138">
        <v>40</v>
      </c>
      <c r="E182" s="139"/>
      <c r="F182" s="19">
        <f t="shared" si="4"/>
        <v>0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:41" s="34" customFormat="1" ht="14.25" customHeight="1">
      <c r="A183" s="137">
        <v>45</v>
      </c>
      <c r="B183" s="152" t="s">
        <v>334</v>
      </c>
      <c r="C183" s="151" t="s">
        <v>64</v>
      </c>
      <c r="D183" s="138">
        <v>87</v>
      </c>
      <c r="E183" s="139"/>
      <c r="F183" s="19">
        <f t="shared" si="4"/>
        <v>0</v>
      </c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:41" s="34" customFormat="1" ht="14.25" customHeight="1">
      <c r="A184" s="146"/>
      <c r="B184" s="147" t="s">
        <v>15</v>
      </c>
      <c r="C184" s="148" t="s">
        <v>7</v>
      </c>
      <c r="D184" s="138">
        <f>SUM(D165:D183)</f>
        <v>771</v>
      </c>
      <c r="E184" s="139"/>
      <c r="F184" s="150">
        <f>SUM(F165:F183)</f>
        <v>0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:41" s="68" customFormat="1" ht="14.25" customHeight="1">
      <c r="A185" s="72"/>
      <c r="B185" s="73"/>
      <c r="C185" s="75"/>
      <c r="D185" s="70"/>
      <c r="E185" s="71"/>
      <c r="F185" s="74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</row>
    <row r="186" spans="1:41" s="34" customFormat="1" ht="14.25" customHeight="1">
      <c r="A186" s="146"/>
      <c r="B186" s="147" t="s">
        <v>16</v>
      </c>
      <c r="C186" s="151"/>
      <c r="D186" s="138"/>
      <c r="E186" s="139"/>
      <c r="F186" s="140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:41" s="34" customFormat="1" ht="14.25" customHeight="1">
      <c r="A187" s="146"/>
      <c r="B187" s="152" t="s">
        <v>340</v>
      </c>
      <c r="C187" s="151" t="s">
        <v>18</v>
      </c>
      <c r="D187" s="153">
        <f>+D184*0.02</f>
        <v>15.42</v>
      </c>
      <c r="E187" s="139"/>
      <c r="F187" s="19">
        <f>+D187*E187</f>
        <v>0</v>
      </c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:41" s="34" customFormat="1" ht="14.25" customHeight="1">
      <c r="A188" s="137"/>
      <c r="B188" s="152" t="s">
        <v>344</v>
      </c>
      <c r="C188" s="154" t="s">
        <v>19</v>
      </c>
      <c r="D188" s="153">
        <f>+D158*0.1</f>
        <v>38.5</v>
      </c>
      <c r="E188" s="139"/>
      <c r="F188" s="19">
        <f>+D188*E188</f>
        <v>0</v>
      </c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:41" s="34" customFormat="1" ht="14.25" customHeight="1">
      <c r="A189" s="137"/>
      <c r="B189" s="152" t="s">
        <v>30</v>
      </c>
      <c r="C189" s="151" t="s">
        <v>31</v>
      </c>
      <c r="D189" s="177">
        <f>+D158*0.0008</f>
        <v>0.308</v>
      </c>
      <c r="E189" s="139"/>
      <c r="F189" s="19">
        <f>+D189*E189</f>
        <v>0</v>
      </c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:41" s="34" customFormat="1" ht="14.25" customHeight="1">
      <c r="A190" s="137"/>
      <c r="B190" s="152" t="s">
        <v>341</v>
      </c>
      <c r="C190" s="154" t="s">
        <v>19</v>
      </c>
      <c r="D190" s="153">
        <f>+D184*0.005</f>
        <v>3.855</v>
      </c>
      <c r="E190" s="139"/>
      <c r="F190" s="19">
        <f>+D190*E190</f>
        <v>0</v>
      </c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:41" s="34" customFormat="1" ht="14.25" customHeight="1">
      <c r="A191" s="137"/>
      <c r="B191" s="147" t="s">
        <v>24</v>
      </c>
      <c r="C191" s="151"/>
      <c r="D191" s="138"/>
      <c r="E191" s="139"/>
      <c r="F191" s="178">
        <f>SUM(F187:F190)</f>
        <v>0</v>
      </c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:6" s="34" customFormat="1" ht="14.25" customHeight="1">
      <c r="A192" s="137"/>
      <c r="B192" s="21" t="s">
        <v>25</v>
      </c>
      <c r="C192" s="151"/>
      <c r="D192" s="138"/>
      <c r="E192" s="139"/>
      <c r="F192" s="155">
        <f>+F191+F184</f>
        <v>0</v>
      </c>
    </row>
    <row r="193" spans="1:11" s="1" customFormat="1" ht="14.25" customHeight="1">
      <c r="A193" s="137"/>
      <c r="B193" s="21" t="s">
        <v>280</v>
      </c>
      <c r="C193" s="151"/>
      <c r="D193" s="138"/>
      <c r="E193" s="139"/>
      <c r="F193" s="155">
        <f>+F192*1.25</f>
        <v>0</v>
      </c>
      <c r="G193" s="34"/>
      <c r="H193" s="34"/>
      <c r="I193" s="34"/>
      <c r="J193" s="34"/>
      <c r="K193" s="34"/>
    </row>
    <row r="194" spans="1:11" s="1" customFormat="1" ht="14.25" customHeight="1">
      <c r="A194" s="35" t="s">
        <v>342</v>
      </c>
      <c r="B194" s="36"/>
      <c r="C194" s="37"/>
      <c r="D194" s="38"/>
      <c r="E194" s="39"/>
      <c r="F194" s="40">
        <f>+F160+F193</f>
        <v>0</v>
      </c>
      <c r="G194" s="34"/>
      <c r="H194" s="34"/>
      <c r="I194" s="34"/>
      <c r="J194" s="34"/>
      <c r="K194" s="34"/>
    </row>
    <row r="195" spans="1:6" s="51" customFormat="1" ht="30.75" customHeight="1">
      <c r="A195" s="47"/>
      <c r="B195" s="47"/>
      <c r="C195" s="48"/>
      <c r="D195" s="49"/>
      <c r="E195" s="50"/>
      <c r="F195" s="50"/>
    </row>
    <row r="196" spans="1:6" s="1" customFormat="1" ht="15" customHeight="1">
      <c r="A196" s="404" t="s">
        <v>343</v>
      </c>
      <c r="B196" s="405"/>
      <c r="C196" s="406"/>
      <c r="D196" s="407"/>
      <c r="E196" s="408"/>
      <c r="F196" s="409"/>
    </row>
    <row r="197" spans="1:11" s="1" customFormat="1" ht="14.25" customHeight="1">
      <c r="A197" s="452" t="s">
        <v>0</v>
      </c>
      <c r="B197" s="453"/>
      <c r="C197" s="453"/>
      <c r="D197" s="453"/>
      <c r="E197" s="453"/>
      <c r="F197" s="454"/>
      <c r="G197" s="34"/>
      <c r="H197" s="34"/>
      <c r="I197" s="34"/>
      <c r="J197" s="34"/>
      <c r="K197" s="34"/>
    </row>
    <row r="198" spans="1:11" s="1" customFormat="1" ht="22.5">
      <c r="A198" s="105" t="s">
        <v>1</v>
      </c>
      <c r="B198" s="106" t="s">
        <v>2</v>
      </c>
      <c r="C198" s="107" t="s">
        <v>3</v>
      </c>
      <c r="D198" s="108" t="s">
        <v>4</v>
      </c>
      <c r="E198" s="162" t="s">
        <v>5</v>
      </c>
      <c r="F198" s="110" t="s">
        <v>6</v>
      </c>
      <c r="G198" s="34"/>
      <c r="H198" s="34"/>
      <c r="I198" s="34"/>
      <c r="J198" s="34"/>
      <c r="K198" s="34"/>
    </row>
    <row r="199" spans="1:11" s="1" customFormat="1" ht="22.5">
      <c r="A199" s="410" t="s">
        <v>32</v>
      </c>
      <c r="B199" s="185" t="s">
        <v>354</v>
      </c>
      <c r="C199" s="200" t="s">
        <v>69</v>
      </c>
      <c r="D199" s="201">
        <v>650</v>
      </c>
      <c r="E199" s="202"/>
      <c r="F199" s="19">
        <f aca="true" t="shared" si="5" ref="F199:F205">+D199*E199</f>
        <v>0</v>
      </c>
      <c r="G199" s="34"/>
      <c r="H199" s="34"/>
      <c r="I199" s="34"/>
      <c r="J199" s="34"/>
      <c r="K199" s="34"/>
    </row>
    <row r="200" spans="1:11" s="1" customFormat="1" ht="22.5">
      <c r="A200" s="410" t="s">
        <v>345</v>
      </c>
      <c r="B200" s="185" t="s">
        <v>355</v>
      </c>
      <c r="C200" s="200" t="s">
        <v>69</v>
      </c>
      <c r="D200" s="201">
        <v>650</v>
      </c>
      <c r="E200" s="202"/>
      <c r="F200" s="19">
        <f t="shared" si="5"/>
        <v>0</v>
      </c>
      <c r="G200" s="34"/>
      <c r="H200" s="34"/>
      <c r="I200" s="34"/>
      <c r="J200" s="34"/>
      <c r="K200" s="34"/>
    </row>
    <row r="201" spans="1:6" s="186" customFormat="1" ht="22.5">
      <c r="A201" s="190" t="s">
        <v>349</v>
      </c>
      <c r="B201" s="187" t="s">
        <v>350</v>
      </c>
      <c r="C201" s="191" t="s">
        <v>201</v>
      </c>
      <c r="D201" s="199">
        <f>+D211*0.001</f>
        <v>0.1505</v>
      </c>
      <c r="E201" s="192"/>
      <c r="F201" s="19">
        <f t="shared" si="5"/>
        <v>0</v>
      </c>
    </row>
    <row r="202" spans="1:11" s="1" customFormat="1" ht="12.75">
      <c r="A202" s="410" t="s">
        <v>346</v>
      </c>
      <c r="B202" s="185" t="s">
        <v>358</v>
      </c>
      <c r="C202" s="200" t="s">
        <v>347</v>
      </c>
      <c r="D202" s="201">
        <v>0.236</v>
      </c>
      <c r="E202" s="202"/>
      <c r="F202" s="19">
        <f t="shared" si="5"/>
        <v>0</v>
      </c>
      <c r="G202" s="34"/>
      <c r="H202" s="34"/>
      <c r="I202" s="34"/>
      <c r="J202" s="34"/>
      <c r="K202" s="34"/>
    </row>
    <row r="203" spans="1:11" s="1" customFormat="1" ht="12.75">
      <c r="A203" s="410" t="s">
        <v>32</v>
      </c>
      <c r="B203" s="185" t="s">
        <v>356</v>
      </c>
      <c r="C203" s="200" t="s">
        <v>69</v>
      </c>
      <c r="D203" s="201">
        <v>2360</v>
      </c>
      <c r="E203" s="202"/>
      <c r="F203" s="19">
        <f t="shared" si="5"/>
        <v>0</v>
      </c>
      <c r="G203" s="34"/>
      <c r="H203" s="34"/>
      <c r="I203" s="34"/>
      <c r="J203" s="34"/>
      <c r="K203" s="34"/>
    </row>
    <row r="204" spans="1:11" s="1" customFormat="1" ht="16.5" customHeight="1">
      <c r="A204" s="410" t="s">
        <v>348</v>
      </c>
      <c r="B204" s="185" t="s">
        <v>359</v>
      </c>
      <c r="C204" s="200" t="s">
        <v>69</v>
      </c>
      <c r="D204" s="201">
        <v>2360</v>
      </c>
      <c r="E204" s="202"/>
      <c r="F204" s="411">
        <f t="shared" si="5"/>
        <v>0</v>
      </c>
      <c r="G204" s="34"/>
      <c r="H204" s="34"/>
      <c r="I204" s="34"/>
      <c r="J204" s="34"/>
      <c r="K204" s="34"/>
    </row>
    <row r="205" spans="1:11" s="1" customFormat="1" ht="15" customHeight="1">
      <c r="A205" s="403" t="s">
        <v>32</v>
      </c>
      <c r="B205" s="124" t="s">
        <v>357</v>
      </c>
      <c r="C205" s="125" t="s">
        <v>19</v>
      </c>
      <c r="D205" s="161">
        <f>D204*0.05</f>
        <v>118</v>
      </c>
      <c r="E205" s="129"/>
      <c r="F205" s="411">
        <f t="shared" si="5"/>
        <v>0</v>
      </c>
      <c r="G205" s="34"/>
      <c r="H205" s="34"/>
      <c r="I205" s="34"/>
      <c r="J205" s="34"/>
      <c r="K205" s="34"/>
    </row>
    <row r="206" spans="1:11" s="1" customFormat="1" ht="12.75">
      <c r="A206" s="176"/>
      <c r="B206" s="164" t="s">
        <v>13</v>
      </c>
      <c r="C206" s="165"/>
      <c r="D206" s="166"/>
      <c r="E206" s="167"/>
      <c r="F206" s="160">
        <f>SUM(F199:F205)</f>
        <v>0</v>
      </c>
      <c r="G206" s="34"/>
      <c r="H206" s="34"/>
      <c r="I206" s="34"/>
      <c r="J206" s="34"/>
      <c r="K206" s="34"/>
    </row>
    <row r="207" spans="1:11" s="1" customFormat="1" ht="12.75">
      <c r="A207" s="203"/>
      <c r="B207" s="204"/>
      <c r="C207" s="205"/>
      <c r="D207" s="206"/>
      <c r="E207" s="207"/>
      <c r="F207" s="208"/>
      <c r="G207" s="34"/>
      <c r="H207" s="34"/>
      <c r="I207" s="34"/>
      <c r="J207" s="34"/>
      <c r="K207" s="34"/>
    </row>
    <row r="208" spans="1:6" s="1" customFormat="1" ht="15" customHeight="1">
      <c r="A208" s="455" t="s">
        <v>279</v>
      </c>
      <c r="B208" s="456"/>
      <c r="C208" s="456"/>
      <c r="D208" s="456"/>
      <c r="E208" s="456"/>
      <c r="F208" s="457"/>
    </row>
    <row r="209" spans="1:6" s="34" customFormat="1" ht="22.5">
      <c r="A209" s="7" t="s">
        <v>1</v>
      </c>
      <c r="B209" s="8" t="s">
        <v>2</v>
      </c>
      <c r="C209" s="9" t="s">
        <v>3</v>
      </c>
      <c r="D209" s="10" t="s">
        <v>4</v>
      </c>
      <c r="E209" s="11" t="s">
        <v>5</v>
      </c>
      <c r="F209" s="12" t="s">
        <v>6</v>
      </c>
    </row>
    <row r="210" spans="1:6" s="186" customFormat="1" ht="15" customHeight="1">
      <c r="A210" s="193">
        <v>1</v>
      </c>
      <c r="B210" s="188" t="s">
        <v>352</v>
      </c>
      <c r="C210" s="194" t="s">
        <v>18</v>
      </c>
      <c r="D210" s="194">
        <f>D199*0.025+3010*0.01</f>
        <v>46.35</v>
      </c>
      <c r="E210" s="195"/>
      <c r="F210" s="19">
        <f>+D210*E210</f>
        <v>0</v>
      </c>
    </row>
    <row r="211" spans="1:6" s="186" customFormat="1" ht="15" customHeight="1">
      <c r="A211" s="196">
        <v>2</v>
      </c>
      <c r="B211" s="189" t="s">
        <v>353</v>
      </c>
      <c r="C211" s="197" t="s">
        <v>18</v>
      </c>
      <c r="D211" s="138">
        <f>3010*0.05</f>
        <v>150.5</v>
      </c>
      <c r="E211" s="198"/>
      <c r="F211" s="19">
        <f>+D211*E211</f>
        <v>0</v>
      </c>
    </row>
    <row r="212" spans="1:6" s="34" customFormat="1" ht="14.25" customHeight="1">
      <c r="A212" s="137"/>
      <c r="B212" s="21" t="s">
        <v>25</v>
      </c>
      <c r="C212" s="151"/>
      <c r="D212" s="138"/>
      <c r="E212" s="139"/>
      <c r="F212" s="160">
        <f>SUM(F210:F211)</f>
        <v>0</v>
      </c>
    </row>
    <row r="213" spans="1:6" s="1" customFormat="1" ht="14.25" customHeight="1">
      <c r="A213" s="137"/>
      <c r="B213" s="21" t="s">
        <v>280</v>
      </c>
      <c r="C213" s="151"/>
      <c r="D213" s="138"/>
      <c r="E213" s="139"/>
      <c r="F213" s="155">
        <f>+F212*1.25</f>
        <v>0</v>
      </c>
    </row>
    <row r="214" spans="1:11" s="1" customFormat="1" ht="14.25" customHeight="1">
      <c r="A214" s="35" t="s">
        <v>351</v>
      </c>
      <c r="B214" s="36"/>
      <c r="C214" s="37"/>
      <c r="D214" s="38"/>
      <c r="E214" s="39"/>
      <c r="F214" s="40">
        <f>+F206+F213</f>
        <v>0</v>
      </c>
      <c r="G214" s="34"/>
      <c r="H214" s="34"/>
      <c r="I214" s="34"/>
      <c r="J214" s="34"/>
      <c r="K214" s="34"/>
    </row>
    <row r="215" spans="1:11" s="179" customFormat="1" ht="25.5" customHeight="1">
      <c r="A215" s="181"/>
      <c r="B215" s="182"/>
      <c r="C215" s="183"/>
      <c r="D215" s="181"/>
      <c r="E215" s="184"/>
      <c r="F215" s="184"/>
      <c r="G215" s="180"/>
      <c r="H215" s="180"/>
      <c r="I215" s="180"/>
      <c r="J215" s="180"/>
      <c r="K215" s="180"/>
    </row>
    <row r="216" spans="1:6" s="1" customFormat="1" ht="15" customHeight="1">
      <c r="A216" s="404" t="s">
        <v>360</v>
      </c>
      <c r="B216" s="405"/>
      <c r="C216" s="406"/>
      <c r="D216" s="407"/>
      <c r="E216" s="408"/>
      <c r="F216" s="409"/>
    </row>
    <row r="217" spans="1:11" s="1" customFormat="1" ht="14.25" customHeight="1">
      <c r="A217" s="452" t="s">
        <v>0</v>
      </c>
      <c r="B217" s="453"/>
      <c r="C217" s="453"/>
      <c r="D217" s="453"/>
      <c r="E217" s="453"/>
      <c r="F217" s="454"/>
      <c r="G217" s="34"/>
      <c r="H217" s="34"/>
      <c r="I217" s="34"/>
      <c r="J217" s="34"/>
      <c r="K217" s="34"/>
    </row>
    <row r="218" spans="1:11" s="1" customFormat="1" ht="22.5">
      <c r="A218" s="105" t="s">
        <v>1</v>
      </c>
      <c r="B218" s="106" t="s">
        <v>2</v>
      </c>
      <c r="C218" s="107" t="s">
        <v>3</v>
      </c>
      <c r="D218" s="108" t="s">
        <v>4</v>
      </c>
      <c r="E218" s="162" t="s">
        <v>5</v>
      </c>
      <c r="F218" s="110" t="s">
        <v>6</v>
      </c>
      <c r="G218" s="34"/>
      <c r="H218" s="34"/>
      <c r="I218" s="34"/>
      <c r="J218" s="34"/>
      <c r="K218" s="34"/>
    </row>
    <row r="219" spans="1:11" s="1" customFormat="1" ht="15" customHeight="1">
      <c r="A219" s="410" t="s">
        <v>378</v>
      </c>
      <c r="B219" s="185" t="s">
        <v>393</v>
      </c>
      <c r="C219" s="200" t="s">
        <v>19</v>
      </c>
      <c r="D219" s="371">
        <v>36</v>
      </c>
      <c r="E219" s="202"/>
      <c r="F219" s="19">
        <f aca="true" t="shared" si="6" ref="F219:F228">+D219*E219</f>
        <v>0</v>
      </c>
      <c r="G219" s="34"/>
      <c r="H219" s="34"/>
      <c r="I219" s="34"/>
      <c r="J219" s="34"/>
      <c r="K219" s="34"/>
    </row>
    <row r="220" spans="1:11" s="1" customFormat="1" ht="15" customHeight="1">
      <c r="A220" s="410">
        <v>122201101</v>
      </c>
      <c r="B220" s="372" t="s">
        <v>381</v>
      </c>
      <c r="C220" s="200" t="s">
        <v>19</v>
      </c>
      <c r="D220" s="371">
        <v>36</v>
      </c>
      <c r="E220" s="202"/>
      <c r="F220" s="19">
        <f t="shared" si="6"/>
        <v>0</v>
      </c>
      <c r="G220" s="34"/>
      <c r="H220" s="34"/>
      <c r="I220" s="34"/>
      <c r="J220" s="34"/>
      <c r="K220" s="34"/>
    </row>
    <row r="221" spans="1:11" s="1" customFormat="1" ht="15" customHeight="1">
      <c r="A221" s="410" t="s">
        <v>371</v>
      </c>
      <c r="B221" s="372" t="s">
        <v>372</v>
      </c>
      <c r="C221" s="200" t="s">
        <v>19</v>
      </c>
      <c r="D221" s="371">
        <v>36</v>
      </c>
      <c r="E221" s="202"/>
      <c r="F221" s="19">
        <f t="shared" si="6"/>
        <v>0</v>
      </c>
      <c r="G221" s="34"/>
      <c r="H221" s="34"/>
      <c r="I221" s="34"/>
      <c r="J221" s="34"/>
      <c r="K221" s="34"/>
    </row>
    <row r="222" spans="1:11" s="1" customFormat="1" ht="15" customHeight="1">
      <c r="A222" s="410" t="s">
        <v>373</v>
      </c>
      <c r="B222" s="372" t="s">
        <v>374</v>
      </c>
      <c r="C222" s="200" t="s">
        <v>19</v>
      </c>
      <c r="D222" s="371">
        <v>36</v>
      </c>
      <c r="E222" s="202"/>
      <c r="F222" s="19">
        <f t="shared" si="6"/>
        <v>0</v>
      </c>
      <c r="G222" s="34"/>
      <c r="H222" s="34"/>
      <c r="I222" s="34"/>
      <c r="J222" s="34"/>
      <c r="K222" s="34"/>
    </row>
    <row r="223" spans="1:11" s="1" customFormat="1" ht="15" customHeight="1">
      <c r="A223" s="410" t="s">
        <v>375</v>
      </c>
      <c r="B223" s="372" t="s">
        <v>376</v>
      </c>
      <c r="C223" s="200" t="s">
        <v>201</v>
      </c>
      <c r="D223" s="371">
        <v>57.6</v>
      </c>
      <c r="E223" s="202"/>
      <c r="F223" s="19">
        <f t="shared" si="6"/>
        <v>0</v>
      </c>
      <c r="G223" s="34"/>
      <c r="H223" s="34"/>
      <c r="I223" s="34"/>
      <c r="J223" s="34"/>
      <c r="K223" s="34"/>
    </row>
    <row r="224" spans="1:6" s="186" customFormat="1" ht="15" customHeight="1">
      <c r="A224" s="190" t="s">
        <v>180</v>
      </c>
      <c r="B224" s="187" t="s">
        <v>181</v>
      </c>
      <c r="C224" s="191" t="s">
        <v>69</v>
      </c>
      <c r="D224" s="373">
        <v>360</v>
      </c>
      <c r="E224" s="192"/>
      <c r="F224" s="19">
        <f t="shared" si="6"/>
        <v>0</v>
      </c>
    </row>
    <row r="225" spans="1:11" s="1" customFormat="1" ht="15" customHeight="1">
      <c r="A225" s="410" t="s">
        <v>204</v>
      </c>
      <c r="B225" s="185" t="s">
        <v>394</v>
      </c>
      <c r="C225" s="200" t="s">
        <v>69</v>
      </c>
      <c r="D225" s="371">
        <v>720</v>
      </c>
      <c r="E225" s="202"/>
      <c r="F225" s="19">
        <f t="shared" si="6"/>
        <v>0</v>
      </c>
      <c r="G225" s="34"/>
      <c r="H225" s="34"/>
      <c r="I225" s="34"/>
      <c r="J225" s="34"/>
      <c r="K225" s="34"/>
    </row>
    <row r="226" spans="1:11" s="1" customFormat="1" ht="15" customHeight="1">
      <c r="A226" s="410" t="s">
        <v>32</v>
      </c>
      <c r="B226" s="185" t="s">
        <v>395</v>
      </c>
      <c r="C226" s="200" t="s">
        <v>69</v>
      </c>
      <c r="D226" s="371">
        <v>360</v>
      </c>
      <c r="E226" s="202"/>
      <c r="F226" s="19">
        <f t="shared" si="6"/>
        <v>0</v>
      </c>
      <c r="G226" s="34"/>
      <c r="H226" s="34"/>
      <c r="I226" s="34"/>
      <c r="J226" s="34"/>
      <c r="K226" s="34"/>
    </row>
    <row r="227" spans="1:11" s="1" customFormat="1" ht="15" customHeight="1">
      <c r="A227" s="403" t="s">
        <v>32</v>
      </c>
      <c r="B227" s="124" t="s">
        <v>357</v>
      </c>
      <c r="C227" s="125" t="s">
        <v>19</v>
      </c>
      <c r="D227" s="161">
        <v>36</v>
      </c>
      <c r="E227" s="129"/>
      <c r="F227" s="127">
        <f t="shared" si="6"/>
        <v>0</v>
      </c>
      <c r="G227" s="34"/>
      <c r="H227" s="34"/>
      <c r="I227" s="34"/>
      <c r="J227" s="34"/>
      <c r="K227" s="34"/>
    </row>
    <row r="228" spans="1:11" s="1" customFormat="1" ht="15" customHeight="1">
      <c r="A228" s="410" t="s">
        <v>363</v>
      </c>
      <c r="B228" s="372" t="s">
        <v>364</v>
      </c>
      <c r="C228" s="200" t="s">
        <v>69</v>
      </c>
      <c r="D228" s="371">
        <v>360</v>
      </c>
      <c r="E228" s="202"/>
      <c r="F228" s="19">
        <f t="shared" si="6"/>
        <v>0</v>
      </c>
      <c r="G228" s="34"/>
      <c r="H228" s="34"/>
      <c r="I228" s="34"/>
      <c r="J228" s="34"/>
      <c r="K228" s="34"/>
    </row>
    <row r="229" spans="1:11" s="1" customFormat="1" ht="15" customHeight="1">
      <c r="A229" s="176"/>
      <c r="B229" s="164" t="s">
        <v>13</v>
      </c>
      <c r="C229" s="165"/>
      <c r="D229" s="166"/>
      <c r="E229" s="167"/>
      <c r="F229" s="160">
        <f>SUM(F219:F228)</f>
        <v>0</v>
      </c>
      <c r="G229" s="34"/>
      <c r="H229" s="34"/>
      <c r="I229" s="34"/>
      <c r="J229" s="34"/>
      <c r="K229" s="34"/>
    </row>
    <row r="230" spans="1:11" s="1" customFormat="1" ht="12.75">
      <c r="A230" s="203"/>
      <c r="B230" s="204"/>
      <c r="C230" s="205"/>
      <c r="D230" s="206"/>
      <c r="E230" s="207"/>
      <c r="F230" s="208"/>
      <c r="G230" s="34"/>
      <c r="H230" s="34"/>
      <c r="I230" s="34"/>
      <c r="J230" s="34"/>
      <c r="K230" s="34"/>
    </row>
    <row r="231" spans="1:6" s="1" customFormat="1" ht="15" customHeight="1">
      <c r="A231" s="455" t="s">
        <v>279</v>
      </c>
      <c r="B231" s="456"/>
      <c r="C231" s="456"/>
      <c r="D231" s="456"/>
      <c r="E231" s="456"/>
      <c r="F231" s="457"/>
    </row>
    <row r="232" spans="1:6" s="34" customFormat="1" ht="22.5">
      <c r="A232" s="7" t="s">
        <v>1</v>
      </c>
      <c r="B232" s="8" t="s">
        <v>2</v>
      </c>
      <c r="C232" s="9" t="s">
        <v>3</v>
      </c>
      <c r="D232" s="10" t="s">
        <v>4</v>
      </c>
      <c r="E232" s="11" t="s">
        <v>5</v>
      </c>
      <c r="F232" s="12" t="s">
        <v>6</v>
      </c>
    </row>
    <row r="233" spans="1:6" s="186" customFormat="1" ht="15" customHeight="1">
      <c r="A233" s="193">
        <v>1</v>
      </c>
      <c r="B233" s="188" t="s">
        <v>362</v>
      </c>
      <c r="C233" s="194" t="s">
        <v>18</v>
      </c>
      <c r="D233" s="194">
        <f>D224*0.025</f>
        <v>9</v>
      </c>
      <c r="E233" s="195"/>
      <c r="F233" s="127">
        <f>+D233*E233</f>
        <v>0</v>
      </c>
    </row>
    <row r="234" spans="1:6" s="186" customFormat="1" ht="15" customHeight="1">
      <c r="A234" s="196">
        <v>2</v>
      </c>
      <c r="B234" s="189" t="s">
        <v>353</v>
      </c>
      <c r="C234" s="197" t="s">
        <v>18</v>
      </c>
      <c r="D234" s="194">
        <f>D224*0.05</f>
        <v>18</v>
      </c>
      <c r="E234" s="198"/>
      <c r="F234" s="127">
        <f>+D234*E234</f>
        <v>0</v>
      </c>
    </row>
    <row r="235" spans="1:6" s="34" customFormat="1" ht="14.25" customHeight="1">
      <c r="A235" s="137"/>
      <c r="B235" s="21" t="s">
        <v>25</v>
      </c>
      <c r="C235" s="151"/>
      <c r="D235" s="138"/>
      <c r="E235" s="139"/>
      <c r="F235" s="160">
        <f>SUM(F233:F234)</f>
        <v>0</v>
      </c>
    </row>
    <row r="236" spans="1:6" s="1" customFormat="1" ht="14.25" customHeight="1">
      <c r="A236" s="137"/>
      <c r="B236" s="21" t="s">
        <v>280</v>
      </c>
      <c r="C236" s="151"/>
      <c r="D236" s="138"/>
      <c r="E236" s="139"/>
      <c r="F236" s="155">
        <f>+F235*1.25</f>
        <v>0</v>
      </c>
    </row>
    <row r="237" spans="1:11" s="1" customFormat="1" ht="14.25" customHeight="1">
      <c r="A237" s="35" t="s">
        <v>361</v>
      </c>
      <c r="B237" s="36"/>
      <c r="C237" s="37"/>
      <c r="D237" s="38"/>
      <c r="E237" s="39"/>
      <c r="F237" s="40">
        <f>+F229+F236</f>
        <v>0</v>
      </c>
      <c r="G237" s="34"/>
      <c r="H237" s="34"/>
      <c r="I237" s="34"/>
      <c r="J237" s="34"/>
      <c r="K237" s="34"/>
    </row>
    <row r="238" spans="1:11" s="1" customFormat="1" ht="21" customHeight="1">
      <c r="A238" s="374"/>
      <c r="B238" s="375"/>
      <c r="C238" s="376"/>
      <c r="D238" s="374"/>
      <c r="E238" s="377"/>
      <c r="F238" s="377"/>
      <c r="G238" s="34"/>
      <c r="H238" s="34"/>
      <c r="I238" s="34"/>
      <c r="J238" s="34"/>
      <c r="K238" s="34"/>
    </row>
    <row r="239" spans="1:6" s="1" customFormat="1" ht="15" customHeight="1">
      <c r="A239" s="2" t="s">
        <v>407</v>
      </c>
      <c r="C239" s="3"/>
      <c r="D239" s="4"/>
      <c r="E239" s="5"/>
      <c r="F239" s="6"/>
    </row>
    <row r="240" spans="1:11" s="1" customFormat="1" ht="22.5">
      <c r="A240" s="412" t="s">
        <v>1</v>
      </c>
      <c r="B240" s="413" t="s">
        <v>2</v>
      </c>
      <c r="C240" s="414" t="s">
        <v>7</v>
      </c>
      <c r="D240" s="415" t="s">
        <v>409</v>
      </c>
      <c r="E240" s="415" t="s">
        <v>410</v>
      </c>
      <c r="F240" s="416" t="s">
        <v>6</v>
      </c>
      <c r="G240" s="34"/>
      <c r="H240" s="34"/>
      <c r="I240" s="34"/>
      <c r="J240" s="34"/>
      <c r="K240" s="34"/>
    </row>
    <row r="241" spans="1:11" s="1" customFormat="1" ht="15" customHeight="1">
      <c r="A241" s="157"/>
      <c r="B241" s="395" t="s">
        <v>411</v>
      </c>
      <c r="C241" s="159"/>
      <c r="D241" s="394"/>
      <c r="E241" s="18"/>
      <c r="F241" s="19"/>
      <c r="G241" s="34"/>
      <c r="H241" s="34"/>
      <c r="I241" s="34"/>
      <c r="J241" s="34"/>
      <c r="K241" s="34"/>
    </row>
    <row r="242" spans="1:11" s="1" customFormat="1" ht="14.25" customHeight="1">
      <c r="A242" s="157"/>
      <c r="B242" s="158" t="s">
        <v>412</v>
      </c>
      <c r="C242" s="159" t="s">
        <v>56</v>
      </c>
      <c r="D242" s="394"/>
      <c r="E242" s="18"/>
      <c r="F242" s="19">
        <f aca="true" t="shared" si="7" ref="F242:F247">+D242*C242+E242*C242</f>
        <v>0</v>
      </c>
      <c r="G242" s="34"/>
      <c r="H242" s="34"/>
      <c r="I242" s="34"/>
      <c r="J242" s="34"/>
      <c r="K242" s="34"/>
    </row>
    <row r="243" spans="1:11" s="1" customFormat="1" ht="14.25" customHeight="1">
      <c r="A243" s="157"/>
      <c r="B243" s="158" t="s">
        <v>413</v>
      </c>
      <c r="C243" s="159" t="s">
        <v>56</v>
      </c>
      <c r="D243" s="394"/>
      <c r="E243" s="18"/>
      <c r="F243" s="19">
        <f t="shared" si="7"/>
        <v>0</v>
      </c>
      <c r="G243" s="34"/>
      <c r="H243" s="34"/>
      <c r="I243" s="34"/>
      <c r="J243" s="34"/>
      <c r="K243" s="34"/>
    </row>
    <row r="244" spans="1:11" s="1" customFormat="1" ht="14.25" customHeight="1">
      <c r="A244" s="157"/>
      <c r="B244" s="158" t="s">
        <v>414</v>
      </c>
      <c r="C244" s="159" t="s">
        <v>56</v>
      </c>
      <c r="D244" s="394"/>
      <c r="E244" s="18"/>
      <c r="F244" s="19">
        <f t="shared" si="7"/>
        <v>0</v>
      </c>
      <c r="G244" s="34"/>
      <c r="H244" s="34"/>
      <c r="I244" s="34"/>
      <c r="J244" s="34"/>
      <c r="K244" s="34"/>
    </row>
    <row r="245" spans="1:11" s="1" customFormat="1" ht="14.25" customHeight="1">
      <c r="A245" s="157"/>
      <c r="B245" s="158" t="s">
        <v>415</v>
      </c>
      <c r="C245" s="159" t="s">
        <v>56</v>
      </c>
      <c r="D245" s="394"/>
      <c r="E245" s="18"/>
      <c r="F245" s="19">
        <f t="shared" si="7"/>
        <v>0</v>
      </c>
      <c r="G245" s="34"/>
      <c r="H245" s="34"/>
      <c r="I245" s="34"/>
      <c r="J245" s="34"/>
      <c r="K245" s="34"/>
    </row>
    <row r="246" spans="1:11" s="1" customFormat="1" ht="14.25" customHeight="1">
      <c r="A246" s="157"/>
      <c r="B246" s="158" t="s">
        <v>416</v>
      </c>
      <c r="C246" s="159" t="s">
        <v>56</v>
      </c>
      <c r="D246" s="394"/>
      <c r="E246" s="18"/>
      <c r="F246" s="19">
        <f t="shared" si="7"/>
        <v>0</v>
      </c>
      <c r="G246" s="34"/>
      <c r="H246" s="34"/>
      <c r="I246" s="34"/>
      <c r="J246" s="34"/>
      <c r="K246" s="34"/>
    </row>
    <row r="247" spans="1:11" s="1" customFormat="1" ht="14.25" customHeight="1">
      <c r="A247" s="157"/>
      <c r="B247" s="158" t="s">
        <v>417</v>
      </c>
      <c r="C247" s="159" t="s">
        <v>56</v>
      </c>
      <c r="D247" s="394"/>
      <c r="E247" s="18"/>
      <c r="F247" s="19">
        <f t="shared" si="7"/>
        <v>0</v>
      </c>
      <c r="G247" s="34"/>
      <c r="H247" s="34"/>
      <c r="I247" s="34"/>
      <c r="J247" s="34"/>
      <c r="K247" s="34"/>
    </row>
    <row r="248" spans="1:11" s="1" customFormat="1" ht="14.25" customHeight="1">
      <c r="A248" s="157"/>
      <c r="B248" s="395" t="s">
        <v>418</v>
      </c>
      <c r="C248" s="159"/>
      <c r="D248" s="394"/>
      <c r="E248" s="18"/>
      <c r="F248" s="19"/>
      <c r="G248" s="34"/>
      <c r="H248" s="34"/>
      <c r="I248" s="34"/>
      <c r="J248" s="34"/>
      <c r="K248" s="34"/>
    </row>
    <row r="249" spans="1:11" s="1" customFormat="1" ht="14.25" customHeight="1">
      <c r="A249" s="157"/>
      <c r="B249" s="158" t="s">
        <v>430</v>
      </c>
      <c r="C249" s="159" t="s">
        <v>56</v>
      </c>
      <c r="D249" s="394"/>
      <c r="E249" s="18"/>
      <c r="F249" s="19">
        <f>+D249*C249+E249*C249</f>
        <v>0</v>
      </c>
      <c r="G249" s="34"/>
      <c r="H249" s="34"/>
      <c r="I249" s="34"/>
      <c r="J249" s="34"/>
      <c r="K249" s="34"/>
    </row>
    <row r="250" spans="1:11" s="1" customFormat="1" ht="14.25" customHeight="1">
      <c r="A250" s="157"/>
      <c r="B250" s="158" t="s">
        <v>419</v>
      </c>
      <c r="C250" s="159" t="s">
        <v>56</v>
      </c>
      <c r="D250" s="394"/>
      <c r="E250" s="18"/>
      <c r="F250" s="19">
        <f>+D250*C250+E250*C250</f>
        <v>0</v>
      </c>
      <c r="G250" s="34"/>
      <c r="H250" s="34"/>
      <c r="I250" s="34"/>
      <c r="J250" s="34"/>
      <c r="K250" s="34"/>
    </row>
    <row r="251" spans="1:11" s="1" customFormat="1" ht="14.25" customHeight="1">
      <c r="A251" s="157"/>
      <c r="B251" s="395" t="s">
        <v>420</v>
      </c>
      <c r="C251" s="159"/>
      <c r="D251" s="394"/>
      <c r="E251" s="18"/>
      <c r="F251" s="19"/>
      <c r="G251" s="34"/>
      <c r="H251" s="34"/>
      <c r="I251" s="34"/>
      <c r="J251" s="34"/>
      <c r="K251" s="34"/>
    </row>
    <row r="252" spans="1:11" s="1" customFormat="1" ht="14.25" customHeight="1">
      <c r="A252" s="157"/>
      <c r="B252" s="158" t="s">
        <v>421</v>
      </c>
      <c r="C252" s="159" t="s">
        <v>56</v>
      </c>
      <c r="D252" s="394"/>
      <c r="E252" s="18"/>
      <c r="F252" s="19">
        <f>+D252*C252+E252*C252</f>
        <v>0</v>
      </c>
      <c r="G252" s="34"/>
      <c r="H252" s="34"/>
      <c r="I252" s="34"/>
      <c r="J252" s="34"/>
      <c r="K252" s="34"/>
    </row>
    <row r="253" spans="1:11" s="1" customFormat="1" ht="14.25" customHeight="1">
      <c r="A253" s="157"/>
      <c r="B253" s="158" t="s">
        <v>422</v>
      </c>
      <c r="C253" s="159" t="s">
        <v>56</v>
      </c>
      <c r="D253" s="394"/>
      <c r="E253" s="18"/>
      <c r="F253" s="19">
        <f>+D253*C253+E253*C253</f>
        <v>0</v>
      </c>
      <c r="G253" s="34"/>
      <c r="H253" s="34"/>
      <c r="I253" s="34"/>
      <c r="J253" s="34"/>
      <c r="K253" s="34"/>
    </row>
    <row r="254" spans="1:11" s="1" customFormat="1" ht="14.25" customHeight="1">
      <c r="A254" s="157"/>
      <c r="B254" s="158" t="s">
        <v>423</v>
      </c>
      <c r="C254" s="159" t="s">
        <v>56</v>
      </c>
      <c r="D254" s="394"/>
      <c r="E254" s="18"/>
      <c r="F254" s="19">
        <f>+D254*C254+E254*C254</f>
        <v>0</v>
      </c>
      <c r="G254" s="34"/>
      <c r="H254" s="34"/>
      <c r="I254" s="34"/>
      <c r="J254" s="34"/>
      <c r="K254" s="34"/>
    </row>
    <row r="255" spans="1:11" s="1" customFormat="1" ht="14.25" customHeight="1">
      <c r="A255" s="157"/>
      <c r="B255" s="158" t="s">
        <v>424</v>
      </c>
      <c r="C255" s="159" t="s">
        <v>56</v>
      </c>
      <c r="D255" s="394"/>
      <c r="E255" s="18"/>
      <c r="F255" s="19">
        <f>+D255*C255+E255*C255</f>
        <v>0</v>
      </c>
      <c r="G255" s="34"/>
      <c r="H255" s="34"/>
      <c r="I255" s="34"/>
      <c r="J255" s="34"/>
      <c r="K255" s="34"/>
    </row>
    <row r="256" spans="1:11" s="1" customFormat="1" ht="14.25" customHeight="1">
      <c r="A256" s="157"/>
      <c r="B256" s="158" t="s">
        <v>425</v>
      </c>
      <c r="C256" s="159" t="s">
        <v>56</v>
      </c>
      <c r="D256" s="394"/>
      <c r="E256" s="18"/>
      <c r="F256" s="19">
        <f>+D256*C256+E256*C256</f>
        <v>0</v>
      </c>
      <c r="G256" s="34"/>
      <c r="H256" s="34"/>
      <c r="I256" s="34"/>
      <c r="J256" s="34"/>
      <c r="K256" s="34"/>
    </row>
    <row r="257" spans="1:11" s="1" customFormat="1" ht="14.25" customHeight="1">
      <c r="A257" s="157"/>
      <c r="B257" s="395" t="s">
        <v>426</v>
      </c>
      <c r="C257" s="159"/>
      <c r="D257" s="394"/>
      <c r="E257" s="18"/>
      <c r="F257" s="19"/>
      <c r="G257" s="34"/>
      <c r="H257" s="34"/>
      <c r="I257" s="34"/>
      <c r="J257" s="34"/>
      <c r="K257" s="34"/>
    </row>
    <row r="258" spans="1:11" s="1" customFormat="1" ht="14.25" customHeight="1">
      <c r="A258" s="157"/>
      <c r="B258" s="158" t="s">
        <v>427</v>
      </c>
      <c r="C258" s="159" t="s">
        <v>56</v>
      </c>
      <c r="D258" s="394"/>
      <c r="E258" s="18"/>
      <c r="F258" s="19">
        <f>+D258*C258+E258*C258</f>
        <v>0</v>
      </c>
      <c r="G258" s="34"/>
      <c r="H258" s="34"/>
      <c r="I258" s="34"/>
      <c r="J258" s="34"/>
      <c r="K258" s="34"/>
    </row>
    <row r="259" spans="1:11" s="1" customFormat="1" ht="14.25" customHeight="1">
      <c r="A259" s="157"/>
      <c r="B259" s="158" t="s">
        <v>428</v>
      </c>
      <c r="C259" s="159" t="s">
        <v>206</v>
      </c>
      <c r="D259" s="394"/>
      <c r="E259" s="18"/>
      <c r="F259" s="19">
        <f>+D259*C259+E259*C259</f>
        <v>0</v>
      </c>
      <c r="G259" s="34"/>
      <c r="H259" s="34"/>
      <c r="I259" s="34"/>
      <c r="J259" s="34"/>
      <c r="K259" s="34"/>
    </row>
    <row r="260" spans="1:11" s="1" customFormat="1" ht="14.25" customHeight="1">
      <c r="A260" s="157"/>
      <c r="B260" s="158" t="s">
        <v>429</v>
      </c>
      <c r="C260" s="159" t="s">
        <v>60</v>
      </c>
      <c r="D260" s="394"/>
      <c r="E260" s="18"/>
      <c r="F260" s="19">
        <f>+D260*C260+E260*C260</f>
        <v>0</v>
      </c>
      <c r="G260" s="34"/>
      <c r="H260" s="34"/>
      <c r="I260" s="34"/>
      <c r="J260" s="34"/>
      <c r="K260" s="34"/>
    </row>
    <row r="261" spans="1:11" s="1" customFormat="1" ht="14.25" customHeight="1">
      <c r="A261" s="157"/>
      <c r="B261" s="21" t="s">
        <v>13</v>
      </c>
      <c r="C261" s="159"/>
      <c r="D261" s="394"/>
      <c r="E261" s="18"/>
      <c r="F261" s="160">
        <f>+E242+E243+E244+E245+E246+E247+E249+E252+E253+E254+E255+E256+E258+E259*10+E260*2</f>
        <v>0</v>
      </c>
      <c r="G261" s="34"/>
      <c r="H261" s="34"/>
      <c r="I261" s="34"/>
      <c r="J261" s="34"/>
      <c r="K261" s="34"/>
    </row>
    <row r="262" spans="1:11" s="1" customFormat="1" ht="14.25" customHeight="1">
      <c r="A262" s="157"/>
      <c r="B262" s="21" t="s">
        <v>25</v>
      </c>
      <c r="C262" s="151"/>
      <c r="D262" s="138"/>
      <c r="E262" s="139"/>
      <c r="F262" s="160">
        <f>+D242+D243+D244+D245+D246+D247+D249+D250+D252+D253+D254+D255+D256+D258+D259*10+D260*2</f>
        <v>0</v>
      </c>
      <c r="G262" s="34"/>
      <c r="H262" s="34"/>
      <c r="I262" s="34"/>
      <c r="J262" s="34"/>
      <c r="K262" s="34"/>
    </row>
    <row r="263" spans="1:11" s="1" customFormat="1" ht="14.25" customHeight="1">
      <c r="A263" s="417"/>
      <c r="B263" s="418" t="s">
        <v>439</v>
      </c>
      <c r="C263" s="419"/>
      <c r="D263" s="145"/>
      <c r="E263" s="420"/>
      <c r="F263" s="421">
        <f>+F262*1.1</f>
        <v>0</v>
      </c>
      <c r="G263" s="34"/>
      <c r="H263" s="34"/>
      <c r="I263" s="34"/>
      <c r="J263" s="34"/>
      <c r="K263" s="34"/>
    </row>
    <row r="264" spans="1:11" s="1" customFormat="1" ht="14.25" customHeight="1">
      <c r="A264" s="35" t="s">
        <v>431</v>
      </c>
      <c r="B264" s="36"/>
      <c r="C264" s="37"/>
      <c r="D264" s="38"/>
      <c r="E264" s="39"/>
      <c r="F264" s="40">
        <f>+F263+F261</f>
        <v>0</v>
      </c>
      <c r="G264" s="34"/>
      <c r="H264" s="34"/>
      <c r="I264" s="34"/>
      <c r="J264" s="34"/>
      <c r="K264" s="34"/>
    </row>
    <row r="265" spans="1:11" ht="14.25" customHeight="1">
      <c r="A265" s="396"/>
      <c r="B265" s="397"/>
      <c r="C265" s="398"/>
      <c r="D265" s="396"/>
      <c r="E265" s="399"/>
      <c r="F265" s="399"/>
      <c r="G265" s="68"/>
      <c r="H265" s="68"/>
      <c r="I265" s="68"/>
      <c r="J265" s="68"/>
      <c r="K265" s="68"/>
    </row>
    <row r="266" spans="1:6" s="1" customFormat="1" ht="21" customHeight="1">
      <c r="A266" s="2" t="s">
        <v>435</v>
      </c>
      <c r="C266" s="3"/>
      <c r="D266" s="4"/>
      <c r="E266" s="5"/>
      <c r="F266" s="6"/>
    </row>
    <row r="267" spans="1:11" s="1" customFormat="1" ht="12.75">
      <c r="A267" s="412" t="s">
        <v>1</v>
      </c>
      <c r="B267" s="413" t="s">
        <v>2</v>
      </c>
      <c r="C267" s="172" t="s">
        <v>3</v>
      </c>
      <c r="D267" s="173" t="s">
        <v>4</v>
      </c>
      <c r="E267" s="174"/>
      <c r="F267" s="175" t="s">
        <v>6</v>
      </c>
      <c r="G267" s="34"/>
      <c r="H267" s="34"/>
      <c r="I267" s="34"/>
      <c r="J267" s="34"/>
      <c r="K267" s="34"/>
    </row>
    <row r="268" spans="1:11" s="1" customFormat="1" ht="14.25" customHeight="1">
      <c r="A268" s="157"/>
      <c r="B268" s="158" t="s">
        <v>433</v>
      </c>
      <c r="C268" s="159" t="s">
        <v>69</v>
      </c>
      <c r="D268" s="394">
        <v>653</v>
      </c>
      <c r="E268" s="18"/>
      <c r="F268" s="19">
        <v>0</v>
      </c>
      <c r="G268" s="34"/>
      <c r="H268" s="34"/>
      <c r="I268" s="34"/>
      <c r="J268" s="34"/>
      <c r="K268" s="34"/>
    </row>
    <row r="269" spans="1:11" s="1" customFormat="1" ht="14.25" customHeight="1">
      <c r="A269" s="157"/>
      <c r="B269" s="158" t="s">
        <v>432</v>
      </c>
      <c r="C269" s="159" t="s">
        <v>69</v>
      </c>
      <c r="D269" s="394">
        <v>29</v>
      </c>
      <c r="E269" s="18"/>
      <c r="F269" s="19">
        <v>0</v>
      </c>
      <c r="G269" s="34"/>
      <c r="H269" s="34"/>
      <c r="I269" s="34"/>
      <c r="J269" s="34"/>
      <c r="K269" s="34"/>
    </row>
    <row r="270" spans="1:11" ht="14.25" customHeight="1">
      <c r="A270" s="69"/>
      <c r="B270" s="158" t="s">
        <v>434</v>
      </c>
      <c r="C270" s="151" t="s">
        <v>69</v>
      </c>
      <c r="D270" s="138">
        <v>108</v>
      </c>
      <c r="E270" s="139"/>
      <c r="F270" s="140">
        <v>0</v>
      </c>
      <c r="G270" s="68"/>
      <c r="H270" s="68"/>
      <c r="I270" s="68"/>
      <c r="J270" s="68"/>
      <c r="K270" s="68"/>
    </row>
    <row r="271" spans="1:11" ht="14.25" customHeight="1">
      <c r="A271" s="69"/>
      <c r="B271" s="21" t="s">
        <v>13</v>
      </c>
      <c r="C271" s="151"/>
      <c r="D271" s="138"/>
      <c r="E271" s="139"/>
      <c r="F271" s="155">
        <f>+'Krycí list'!E39</f>
        <v>0</v>
      </c>
      <c r="G271" s="68"/>
      <c r="H271" s="68"/>
      <c r="I271" s="68"/>
      <c r="J271" s="68"/>
      <c r="K271" s="68"/>
    </row>
    <row r="272" spans="1:11" ht="14.25" customHeight="1">
      <c r="A272" s="69"/>
      <c r="B272" s="21" t="s">
        <v>25</v>
      </c>
      <c r="C272" s="151"/>
      <c r="D272" s="138"/>
      <c r="E272" s="139"/>
      <c r="F272" s="155">
        <f>+'Krycí list'!E38</f>
        <v>0</v>
      </c>
      <c r="G272" s="68"/>
      <c r="H272" s="68"/>
      <c r="I272" s="68"/>
      <c r="J272" s="68"/>
      <c r="K272" s="68"/>
    </row>
    <row r="273" spans="1:11" ht="14.25" customHeight="1">
      <c r="A273" s="69"/>
      <c r="B273" s="21" t="s">
        <v>440</v>
      </c>
      <c r="C273" s="151"/>
      <c r="D273" s="138"/>
      <c r="E273" s="139"/>
      <c r="F273" s="155">
        <f>+F272*1.2</f>
        <v>0</v>
      </c>
      <c r="G273" s="68"/>
      <c r="H273" s="68"/>
      <c r="I273" s="68"/>
      <c r="J273" s="68"/>
      <c r="K273" s="68"/>
    </row>
    <row r="274" spans="1:11" s="1" customFormat="1" ht="14.25" customHeight="1">
      <c r="A274" s="35" t="s">
        <v>438</v>
      </c>
      <c r="B274" s="36"/>
      <c r="C274" s="37"/>
      <c r="D274" s="38"/>
      <c r="E274" s="39"/>
      <c r="F274" s="40">
        <f>+F271+F273</f>
        <v>0</v>
      </c>
      <c r="G274" s="34"/>
      <c r="H274" s="34"/>
      <c r="I274" s="34"/>
      <c r="J274" s="34"/>
      <c r="K274" s="34"/>
    </row>
    <row r="276" spans="1:2" ht="12.75">
      <c r="A276" s="400" t="s">
        <v>436</v>
      </c>
      <c r="B276" s="393" t="s">
        <v>437</v>
      </c>
    </row>
  </sheetData>
  <sheetProtection/>
  <mergeCells count="40">
    <mergeCell ref="A208:F208"/>
    <mergeCell ref="A217:F217"/>
    <mergeCell ref="A231:F231"/>
    <mergeCell ref="A95:F95"/>
    <mergeCell ref="A104:F104"/>
    <mergeCell ref="A124:F124"/>
    <mergeCell ref="A132:F132"/>
    <mergeCell ref="A162:F162"/>
    <mergeCell ref="A197:F197"/>
    <mergeCell ref="B24:C24"/>
    <mergeCell ref="D24:E24"/>
    <mergeCell ref="A28:F28"/>
    <mergeCell ref="A42:F42"/>
    <mergeCell ref="A53:F53"/>
    <mergeCell ref="A62:F62"/>
    <mergeCell ref="B21:C21"/>
    <mergeCell ref="D21:E21"/>
    <mergeCell ref="B22:C22"/>
    <mergeCell ref="D22:E22"/>
    <mergeCell ref="B23:C23"/>
    <mergeCell ref="D23:E23"/>
    <mergeCell ref="D15:E15"/>
    <mergeCell ref="D16:E16"/>
    <mergeCell ref="D17:E17"/>
    <mergeCell ref="D18:E18"/>
    <mergeCell ref="D19:E19"/>
    <mergeCell ref="B20:C20"/>
    <mergeCell ref="D20:E20"/>
    <mergeCell ref="B11:C11"/>
    <mergeCell ref="D11:E11"/>
    <mergeCell ref="B12:C12"/>
    <mergeCell ref="D12:E12"/>
    <mergeCell ref="D13:E13"/>
    <mergeCell ref="D14:E14"/>
    <mergeCell ref="B4:F4"/>
    <mergeCell ref="B7:E7"/>
    <mergeCell ref="B9:C9"/>
    <mergeCell ref="D9:E9"/>
    <mergeCell ref="B10:C10"/>
    <mergeCell ref="D10:E10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&amp;LKOLÍN DRUŽSTEVNÍ ROZPOČET&amp;R&amp;P</oddFooter>
  </headerFooter>
  <rowBreaks count="7" manualBreakCount="7">
    <brk id="26" max="5" man="1"/>
    <brk id="51" max="5" man="1"/>
    <brk id="92" max="5" man="1"/>
    <brk id="122" max="5" man="1"/>
    <brk id="152" max="5" man="1"/>
    <brk id="195" max="5" man="1"/>
    <brk id="23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54"/>
  <sheetViews>
    <sheetView showGridLines="0" zoomScalePageLayoutView="0" workbookViewId="0" topLeftCell="A1">
      <selection activeCell="T2" sqref="T2"/>
    </sheetView>
  </sheetViews>
  <sheetFormatPr defaultColWidth="9.59765625" defaultRowHeight="12.75" customHeight="1"/>
  <cols>
    <col min="1" max="1" width="3.3984375" style="212" customWidth="1"/>
    <col min="2" max="2" width="2.59765625" style="212" customWidth="1"/>
    <col min="3" max="3" width="3.796875" style="212" customWidth="1"/>
    <col min="4" max="4" width="9.59765625" style="212" customWidth="1"/>
    <col min="5" max="5" width="19" style="212" customWidth="1"/>
    <col min="6" max="6" width="0.796875" style="212" customWidth="1"/>
    <col min="7" max="7" width="3.59765625" style="212" customWidth="1"/>
    <col min="8" max="8" width="3.796875" style="212" customWidth="1"/>
    <col min="9" max="9" width="13.59765625" style="212" customWidth="1"/>
    <col min="10" max="10" width="19" style="212" customWidth="1"/>
    <col min="11" max="11" width="1" style="212" customWidth="1"/>
    <col min="12" max="12" width="3.3984375" style="212" customWidth="1"/>
    <col min="13" max="13" width="4" style="212" customWidth="1"/>
    <col min="14" max="14" width="2.796875" style="212" customWidth="1"/>
    <col min="15" max="15" width="17.796875" style="212" customWidth="1"/>
    <col min="16" max="16" width="4" style="212" customWidth="1"/>
    <col min="17" max="17" width="2.796875" style="212" customWidth="1"/>
    <col min="18" max="18" width="19" style="212" customWidth="1"/>
    <col min="19" max="19" width="0.796875" style="212" customWidth="1"/>
    <col min="20" max="16384" width="9.59765625" style="212" customWidth="1"/>
  </cols>
  <sheetData>
    <row r="1" spans="1:19" ht="12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8"/>
    </row>
    <row r="2" spans="1:19" ht="23.25" customHeight="1">
      <c r="A2" s="259"/>
      <c r="B2" s="260"/>
      <c r="C2" s="260"/>
      <c r="D2" s="260"/>
      <c r="E2" s="260"/>
      <c r="F2" s="260"/>
      <c r="G2" s="261" t="s">
        <v>79</v>
      </c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2"/>
    </row>
    <row r="3" spans="1:19" ht="12" customHeight="1">
      <c r="A3" s="263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5"/>
    </row>
    <row r="4" spans="1:19" ht="8.25" customHeight="1">
      <c r="A4" s="266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8"/>
    </row>
    <row r="5" spans="1:19" ht="15" customHeight="1">
      <c r="A5" s="269"/>
      <c r="B5" s="237" t="s">
        <v>80</v>
      </c>
      <c r="C5" s="237"/>
      <c r="D5" s="237"/>
      <c r="E5" s="270" t="s">
        <v>392</v>
      </c>
      <c r="F5" s="271"/>
      <c r="G5" s="271"/>
      <c r="H5" s="271"/>
      <c r="I5" s="271"/>
      <c r="J5" s="272"/>
      <c r="K5" s="237"/>
      <c r="L5" s="237"/>
      <c r="M5" s="237"/>
      <c r="N5" s="237"/>
      <c r="O5" s="237" t="s">
        <v>81</v>
      </c>
      <c r="P5" s="270" t="s">
        <v>82</v>
      </c>
      <c r="Q5" s="273"/>
      <c r="R5" s="272"/>
      <c r="S5" s="274"/>
    </row>
    <row r="6" spans="1:19" ht="17.25" customHeight="1" hidden="1">
      <c r="A6" s="269"/>
      <c r="B6" s="237" t="s">
        <v>83</v>
      </c>
      <c r="C6" s="237"/>
      <c r="D6" s="237"/>
      <c r="E6" s="275" t="s">
        <v>84</v>
      </c>
      <c r="F6" s="237"/>
      <c r="G6" s="237"/>
      <c r="H6" s="237"/>
      <c r="I6" s="237"/>
      <c r="J6" s="276"/>
      <c r="K6" s="237"/>
      <c r="L6" s="237"/>
      <c r="M6" s="237"/>
      <c r="N6" s="237"/>
      <c r="O6" s="237"/>
      <c r="P6" s="277"/>
      <c r="Q6" s="278"/>
      <c r="R6" s="276"/>
      <c r="S6" s="274"/>
    </row>
    <row r="7" spans="1:19" ht="17.25" customHeight="1">
      <c r="A7" s="269"/>
      <c r="B7" s="237" t="s">
        <v>85</v>
      </c>
      <c r="C7" s="237"/>
      <c r="D7" s="237"/>
      <c r="E7" s="279" t="s">
        <v>408</v>
      </c>
      <c r="F7" s="237"/>
      <c r="G7" s="237"/>
      <c r="H7" s="237"/>
      <c r="I7" s="237"/>
      <c r="J7" s="276"/>
      <c r="K7" s="237"/>
      <c r="L7" s="237"/>
      <c r="M7" s="237"/>
      <c r="N7" s="237"/>
      <c r="O7" s="237" t="s">
        <v>86</v>
      </c>
      <c r="P7" s="275"/>
      <c r="Q7" s="278"/>
      <c r="R7" s="276"/>
      <c r="S7" s="274"/>
    </row>
    <row r="8" spans="1:19" ht="17.25" customHeight="1" hidden="1">
      <c r="A8" s="269"/>
      <c r="B8" s="237" t="s">
        <v>87</v>
      </c>
      <c r="C8" s="237"/>
      <c r="D8" s="237"/>
      <c r="E8" s="279" t="s">
        <v>82</v>
      </c>
      <c r="F8" s="237"/>
      <c r="G8" s="237"/>
      <c r="H8" s="237"/>
      <c r="I8" s="237"/>
      <c r="J8" s="276"/>
      <c r="K8" s="237"/>
      <c r="L8" s="237"/>
      <c r="M8" s="237"/>
      <c r="N8" s="237"/>
      <c r="O8" s="237"/>
      <c r="P8" s="277"/>
      <c r="Q8" s="278"/>
      <c r="R8" s="276"/>
      <c r="S8" s="274"/>
    </row>
    <row r="9" spans="1:19" ht="17.25" customHeight="1">
      <c r="A9" s="269"/>
      <c r="B9" s="237" t="s">
        <v>88</v>
      </c>
      <c r="C9" s="237"/>
      <c r="D9" s="237"/>
      <c r="E9" s="280" t="s">
        <v>82</v>
      </c>
      <c r="F9" s="281"/>
      <c r="G9" s="281"/>
      <c r="H9" s="281"/>
      <c r="I9" s="281"/>
      <c r="J9" s="282"/>
      <c r="K9" s="237"/>
      <c r="L9" s="237"/>
      <c r="M9" s="237"/>
      <c r="N9" s="237"/>
      <c r="O9" s="237" t="s">
        <v>89</v>
      </c>
      <c r="P9" s="283" t="s">
        <v>90</v>
      </c>
      <c r="Q9" s="284"/>
      <c r="R9" s="282"/>
      <c r="S9" s="274"/>
    </row>
    <row r="10" spans="1:19" ht="17.25" customHeight="1" hidden="1">
      <c r="A10" s="269"/>
      <c r="B10" s="237" t="s">
        <v>91</v>
      </c>
      <c r="C10" s="237"/>
      <c r="D10" s="237"/>
      <c r="E10" s="285" t="s">
        <v>82</v>
      </c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78"/>
      <c r="Q10" s="278"/>
      <c r="R10" s="237"/>
      <c r="S10" s="274"/>
    </row>
    <row r="11" spans="1:19" ht="17.25" customHeight="1" hidden="1">
      <c r="A11" s="269"/>
      <c r="B11" s="237" t="s">
        <v>92</v>
      </c>
      <c r="C11" s="237"/>
      <c r="D11" s="237"/>
      <c r="E11" s="285" t="s">
        <v>82</v>
      </c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78"/>
      <c r="Q11" s="278"/>
      <c r="R11" s="237"/>
      <c r="S11" s="274"/>
    </row>
    <row r="12" spans="1:19" ht="17.25" customHeight="1" hidden="1">
      <c r="A12" s="269"/>
      <c r="B12" s="237" t="s">
        <v>93</v>
      </c>
      <c r="C12" s="237"/>
      <c r="D12" s="237"/>
      <c r="E12" s="285" t="s">
        <v>82</v>
      </c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78"/>
      <c r="Q12" s="278"/>
      <c r="R12" s="237"/>
      <c r="S12" s="274"/>
    </row>
    <row r="13" spans="1:19" ht="17.25" customHeight="1" hidden="1">
      <c r="A13" s="269"/>
      <c r="B13" s="237"/>
      <c r="C13" s="237"/>
      <c r="D13" s="237"/>
      <c r="E13" s="285" t="s">
        <v>82</v>
      </c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78"/>
      <c r="Q13" s="278"/>
      <c r="R13" s="237"/>
      <c r="S13" s="274"/>
    </row>
    <row r="14" spans="1:19" ht="17.25" customHeight="1" hidden="1">
      <c r="A14" s="269"/>
      <c r="B14" s="237"/>
      <c r="C14" s="237"/>
      <c r="D14" s="237"/>
      <c r="E14" s="285" t="s">
        <v>82</v>
      </c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78"/>
      <c r="Q14" s="278"/>
      <c r="R14" s="237"/>
      <c r="S14" s="274"/>
    </row>
    <row r="15" spans="1:19" ht="17.25" customHeight="1" hidden="1">
      <c r="A15" s="269"/>
      <c r="B15" s="237"/>
      <c r="C15" s="237"/>
      <c r="D15" s="237"/>
      <c r="E15" s="285" t="s">
        <v>82</v>
      </c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78"/>
      <c r="Q15" s="278"/>
      <c r="R15" s="237"/>
      <c r="S15" s="274"/>
    </row>
    <row r="16" spans="1:19" ht="17.25" customHeight="1" hidden="1">
      <c r="A16" s="269"/>
      <c r="B16" s="237"/>
      <c r="C16" s="237"/>
      <c r="D16" s="237"/>
      <c r="E16" s="285" t="s">
        <v>82</v>
      </c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78"/>
      <c r="Q16" s="278"/>
      <c r="R16" s="237"/>
      <c r="S16" s="274"/>
    </row>
    <row r="17" spans="1:19" ht="17.25" customHeight="1" hidden="1">
      <c r="A17" s="269"/>
      <c r="B17" s="237"/>
      <c r="C17" s="237"/>
      <c r="D17" s="237"/>
      <c r="E17" s="285" t="s">
        <v>82</v>
      </c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78"/>
      <c r="Q17" s="278"/>
      <c r="R17" s="237"/>
      <c r="S17" s="274"/>
    </row>
    <row r="18" spans="1:19" ht="17.25" customHeight="1" hidden="1">
      <c r="A18" s="269"/>
      <c r="B18" s="237"/>
      <c r="C18" s="237"/>
      <c r="D18" s="237"/>
      <c r="E18" s="285" t="s">
        <v>82</v>
      </c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78"/>
      <c r="Q18" s="278"/>
      <c r="R18" s="237"/>
      <c r="S18" s="274"/>
    </row>
    <row r="19" spans="1:19" ht="17.25" customHeight="1" hidden="1">
      <c r="A19" s="269"/>
      <c r="B19" s="237"/>
      <c r="C19" s="237"/>
      <c r="D19" s="237"/>
      <c r="E19" s="285" t="s">
        <v>82</v>
      </c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78"/>
      <c r="Q19" s="278"/>
      <c r="R19" s="237"/>
      <c r="S19" s="274"/>
    </row>
    <row r="20" spans="1:19" ht="17.25" customHeight="1" hidden="1">
      <c r="A20" s="269"/>
      <c r="B20" s="237"/>
      <c r="C20" s="237"/>
      <c r="D20" s="237"/>
      <c r="E20" s="285" t="s">
        <v>82</v>
      </c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78"/>
      <c r="Q20" s="278"/>
      <c r="R20" s="237"/>
      <c r="S20" s="274"/>
    </row>
    <row r="21" spans="1:19" ht="17.25" customHeight="1" hidden="1">
      <c r="A21" s="269"/>
      <c r="B21" s="237"/>
      <c r="C21" s="237"/>
      <c r="D21" s="237"/>
      <c r="E21" s="285" t="s">
        <v>82</v>
      </c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78"/>
      <c r="Q21" s="278"/>
      <c r="R21" s="237"/>
      <c r="S21" s="274"/>
    </row>
    <row r="22" spans="1:19" ht="17.25" customHeight="1" hidden="1">
      <c r="A22" s="269"/>
      <c r="B22" s="237"/>
      <c r="C22" s="237"/>
      <c r="D22" s="237"/>
      <c r="E22" s="285" t="s">
        <v>82</v>
      </c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78"/>
      <c r="Q22" s="278"/>
      <c r="R22" s="237"/>
      <c r="S22" s="274"/>
    </row>
    <row r="23" spans="1:19" ht="17.25" customHeight="1" hidden="1">
      <c r="A23" s="269"/>
      <c r="B23" s="237"/>
      <c r="C23" s="237"/>
      <c r="D23" s="237"/>
      <c r="E23" s="285" t="s">
        <v>82</v>
      </c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78"/>
      <c r="Q23" s="278"/>
      <c r="R23" s="237"/>
      <c r="S23" s="274"/>
    </row>
    <row r="24" spans="1:19" ht="17.25" customHeight="1" hidden="1">
      <c r="A24" s="269"/>
      <c r="B24" s="237"/>
      <c r="C24" s="237"/>
      <c r="D24" s="237"/>
      <c r="E24" s="285" t="s">
        <v>82</v>
      </c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78"/>
      <c r="Q24" s="278"/>
      <c r="R24" s="237"/>
      <c r="S24" s="274"/>
    </row>
    <row r="25" spans="1:19" ht="17.25" customHeight="1">
      <c r="A25" s="269"/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 t="s">
        <v>94</v>
      </c>
      <c r="P25" s="237" t="s">
        <v>95</v>
      </c>
      <c r="Q25" s="237"/>
      <c r="R25" s="237"/>
      <c r="S25" s="274"/>
    </row>
    <row r="26" spans="1:19" ht="17.25" customHeight="1">
      <c r="A26" s="269"/>
      <c r="B26" s="237" t="s">
        <v>96</v>
      </c>
      <c r="C26" s="237"/>
      <c r="D26" s="237"/>
      <c r="E26" s="270" t="s">
        <v>82</v>
      </c>
      <c r="F26" s="271"/>
      <c r="G26" s="271"/>
      <c r="H26" s="271"/>
      <c r="I26" s="271"/>
      <c r="J26" s="272"/>
      <c r="K26" s="237"/>
      <c r="L26" s="237"/>
      <c r="M26" s="237"/>
      <c r="N26" s="237"/>
      <c r="O26" s="286"/>
      <c r="P26" s="287"/>
      <c r="Q26" s="288"/>
      <c r="R26" s="289"/>
      <c r="S26" s="274"/>
    </row>
    <row r="27" spans="1:19" ht="17.25" customHeight="1">
      <c r="A27" s="269"/>
      <c r="B27" s="237" t="s">
        <v>97</v>
      </c>
      <c r="C27" s="237"/>
      <c r="D27" s="237"/>
      <c r="E27" s="275"/>
      <c r="F27" s="237"/>
      <c r="G27" s="237"/>
      <c r="H27" s="237"/>
      <c r="I27" s="237"/>
      <c r="J27" s="276"/>
      <c r="K27" s="237"/>
      <c r="L27" s="237"/>
      <c r="M27" s="237"/>
      <c r="N27" s="237"/>
      <c r="O27" s="286"/>
      <c r="P27" s="287"/>
      <c r="Q27" s="288"/>
      <c r="R27" s="289"/>
      <c r="S27" s="274"/>
    </row>
    <row r="28" spans="1:19" ht="17.25" customHeight="1">
      <c r="A28" s="269"/>
      <c r="B28" s="237" t="s">
        <v>98</v>
      </c>
      <c r="C28" s="237"/>
      <c r="D28" s="237"/>
      <c r="E28" s="275" t="s">
        <v>82</v>
      </c>
      <c r="F28" s="237"/>
      <c r="G28" s="237"/>
      <c r="H28" s="237"/>
      <c r="I28" s="237"/>
      <c r="J28" s="276"/>
      <c r="K28" s="237"/>
      <c r="L28" s="237"/>
      <c r="M28" s="237"/>
      <c r="N28" s="237"/>
      <c r="O28" s="286"/>
      <c r="P28" s="287"/>
      <c r="Q28" s="288"/>
      <c r="R28" s="289"/>
      <c r="S28" s="274"/>
    </row>
    <row r="29" spans="1:19" ht="17.25" customHeight="1">
      <c r="A29" s="269"/>
      <c r="B29" s="237"/>
      <c r="C29" s="237"/>
      <c r="D29" s="237"/>
      <c r="E29" s="283"/>
      <c r="F29" s="281"/>
      <c r="G29" s="281"/>
      <c r="H29" s="281"/>
      <c r="I29" s="281"/>
      <c r="J29" s="282"/>
      <c r="K29" s="237"/>
      <c r="L29" s="237"/>
      <c r="M29" s="237"/>
      <c r="N29" s="237"/>
      <c r="O29" s="278"/>
      <c r="P29" s="278"/>
      <c r="Q29" s="278"/>
      <c r="R29" s="237"/>
      <c r="S29" s="274"/>
    </row>
    <row r="30" spans="1:19" ht="17.25" customHeight="1">
      <c r="A30" s="269"/>
      <c r="B30" s="237"/>
      <c r="C30" s="237"/>
      <c r="D30" s="237"/>
      <c r="E30" s="290" t="s">
        <v>99</v>
      </c>
      <c r="F30" s="237"/>
      <c r="G30" s="237" t="s">
        <v>100</v>
      </c>
      <c r="H30" s="237"/>
      <c r="I30" s="237"/>
      <c r="J30" s="237"/>
      <c r="K30" s="237"/>
      <c r="L30" s="237"/>
      <c r="M30" s="237"/>
      <c r="N30" s="237"/>
      <c r="O30" s="290" t="s">
        <v>101</v>
      </c>
      <c r="P30" s="278"/>
      <c r="Q30" s="278"/>
      <c r="R30" s="291"/>
      <c r="S30" s="274"/>
    </row>
    <row r="31" spans="1:19" ht="17.25" customHeight="1">
      <c r="A31" s="269"/>
      <c r="B31" s="237"/>
      <c r="C31" s="237"/>
      <c r="D31" s="237"/>
      <c r="E31" s="286"/>
      <c r="F31" s="237"/>
      <c r="G31" s="287"/>
      <c r="H31" s="292"/>
      <c r="I31" s="293"/>
      <c r="J31" s="237"/>
      <c r="K31" s="237"/>
      <c r="L31" s="237"/>
      <c r="M31" s="237"/>
      <c r="N31" s="237"/>
      <c r="O31" s="294" t="s">
        <v>102</v>
      </c>
      <c r="P31" s="278"/>
      <c r="Q31" s="278"/>
      <c r="R31" s="295"/>
      <c r="S31" s="274"/>
    </row>
    <row r="32" spans="1:19" ht="8.25" customHeight="1">
      <c r="A32" s="296"/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8"/>
    </row>
    <row r="33" spans="1:19" ht="20.25" customHeight="1">
      <c r="A33" s="299"/>
      <c r="B33" s="300"/>
      <c r="C33" s="300"/>
      <c r="D33" s="300"/>
      <c r="E33" s="301" t="s">
        <v>103</v>
      </c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2"/>
    </row>
    <row r="34" spans="1:19" ht="20.25" customHeight="1">
      <c r="A34" s="303" t="s">
        <v>104</v>
      </c>
      <c r="B34" s="304"/>
      <c r="C34" s="304"/>
      <c r="D34" s="305"/>
      <c r="E34" s="306" t="s">
        <v>105</v>
      </c>
      <c r="F34" s="305"/>
      <c r="G34" s="306" t="s">
        <v>106</v>
      </c>
      <c r="H34" s="304"/>
      <c r="I34" s="305"/>
      <c r="J34" s="306" t="s">
        <v>107</v>
      </c>
      <c r="K34" s="304"/>
      <c r="L34" s="306" t="s">
        <v>108</v>
      </c>
      <c r="M34" s="304"/>
      <c r="N34" s="304"/>
      <c r="O34" s="305"/>
      <c r="P34" s="306" t="s">
        <v>109</v>
      </c>
      <c r="Q34" s="304"/>
      <c r="R34" s="304"/>
      <c r="S34" s="307"/>
    </row>
    <row r="35" spans="1:19" ht="20.25" customHeight="1">
      <c r="A35" s="308"/>
      <c r="B35" s="309"/>
      <c r="C35" s="309"/>
      <c r="D35" s="310">
        <v>0</v>
      </c>
      <c r="E35" s="311">
        <f>IF(D35=0,0,R47/D35)</f>
        <v>0</v>
      </c>
      <c r="F35" s="312"/>
      <c r="G35" s="313"/>
      <c r="H35" s="309"/>
      <c r="I35" s="310">
        <v>0</v>
      </c>
      <c r="J35" s="311">
        <f>IF(I35=0,0,R47/I35)</f>
        <v>0</v>
      </c>
      <c r="K35" s="314"/>
      <c r="L35" s="313"/>
      <c r="M35" s="309"/>
      <c r="N35" s="309"/>
      <c r="O35" s="310">
        <v>0</v>
      </c>
      <c r="P35" s="313"/>
      <c r="Q35" s="309"/>
      <c r="R35" s="315">
        <f>IF(O35=0,0,R47/O35)</f>
        <v>0</v>
      </c>
      <c r="S35" s="316"/>
    </row>
    <row r="36" spans="1:19" ht="20.25" customHeight="1">
      <c r="A36" s="299"/>
      <c r="B36" s="300"/>
      <c r="C36" s="300"/>
      <c r="D36" s="300"/>
      <c r="E36" s="301" t="s">
        <v>110</v>
      </c>
      <c r="F36" s="300"/>
      <c r="G36" s="300"/>
      <c r="H36" s="300"/>
      <c r="I36" s="300"/>
      <c r="J36" s="317" t="s">
        <v>111</v>
      </c>
      <c r="K36" s="300"/>
      <c r="L36" s="300"/>
      <c r="M36" s="300"/>
      <c r="N36" s="300"/>
      <c r="O36" s="300"/>
      <c r="P36" s="300"/>
      <c r="Q36" s="300"/>
      <c r="R36" s="300"/>
      <c r="S36" s="302"/>
    </row>
    <row r="37" spans="1:19" ht="20.25" customHeight="1">
      <c r="A37" s="318" t="s">
        <v>112</v>
      </c>
      <c r="B37" s="319"/>
      <c r="C37" s="320" t="s">
        <v>113</v>
      </c>
      <c r="D37" s="321"/>
      <c r="E37" s="321"/>
      <c r="F37" s="322"/>
      <c r="G37" s="318" t="s">
        <v>114</v>
      </c>
      <c r="H37" s="323"/>
      <c r="I37" s="320" t="s">
        <v>115</v>
      </c>
      <c r="J37" s="321"/>
      <c r="K37" s="321"/>
      <c r="L37" s="318" t="s">
        <v>116</v>
      </c>
      <c r="M37" s="323"/>
      <c r="N37" s="320" t="s">
        <v>117</v>
      </c>
      <c r="O37" s="321"/>
      <c r="P37" s="321"/>
      <c r="Q37" s="321"/>
      <c r="R37" s="321"/>
      <c r="S37" s="322"/>
    </row>
    <row r="38" spans="1:19" ht="20.25" customHeight="1">
      <c r="A38" s="324">
        <v>1</v>
      </c>
      <c r="B38" s="325" t="s">
        <v>118</v>
      </c>
      <c r="C38" s="272"/>
      <c r="D38" s="326" t="s">
        <v>119</v>
      </c>
      <c r="E38" s="327"/>
      <c r="F38" s="328"/>
      <c r="G38" s="324">
        <v>8</v>
      </c>
      <c r="H38" s="329" t="s">
        <v>120</v>
      </c>
      <c r="I38" s="289"/>
      <c r="J38" s="330">
        <v>0</v>
      </c>
      <c r="K38" s="331"/>
      <c r="L38" s="324">
        <v>13</v>
      </c>
      <c r="M38" s="287" t="s">
        <v>121</v>
      </c>
      <c r="N38" s="292"/>
      <c r="O38" s="292"/>
      <c r="P38" s="332">
        <f>M49</f>
        <v>20</v>
      </c>
      <c r="Q38" s="333" t="s">
        <v>122</v>
      </c>
      <c r="R38" s="327">
        <v>0</v>
      </c>
      <c r="S38" s="328"/>
    </row>
    <row r="39" spans="1:19" ht="20.25" customHeight="1">
      <c r="A39" s="324">
        <v>2</v>
      </c>
      <c r="B39" s="334"/>
      <c r="C39" s="282"/>
      <c r="D39" s="326" t="s">
        <v>123</v>
      </c>
      <c r="E39" s="327"/>
      <c r="F39" s="328"/>
      <c r="G39" s="324">
        <v>9</v>
      </c>
      <c r="H39" s="237" t="s">
        <v>124</v>
      </c>
      <c r="I39" s="326"/>
      <c r="J39" s="330">
        <v>0</v>
      </c>
      <c r="K39" s="331"/>
      <c r="L39" s="324">
        <v>14</v>
      </c>
      <c r="M39" s="287" t="s">
        <v>125</v>
      </c>
      <c r="N39" s="292"/>
      <c r="O39" s="292"/>
      <c r="P39" s="332">
        <f>M49</f>
        <v>20</v>
      </c>
      <c r="Q39" s="333" t="s">
        <v>122</v>
      </c>
      <c r="R39" s="327">
        <v>0</v>
      </c>
      <c r="S39" s="328"/>
    </row>
    <row r="40" spans="1:19" ht="20.25" customHeight="1">
      <c r="A40" s="324">
        <v>3</v>
      </c>
      <c r="B40" s="325" t="s">
        <v>126</v>
      </c>
      <c r="C40" s="272"/>
      <c r="D40" s="326" t="s">
        <v>119</v>
      </c>
      <c r="E40" s="327">
        <f>SUMIF('[1]Rozpocet'!O11:O65536,32,'[1]Rozpocet'!I11:I65536)</f>
        <v>0</v>
      </c>
      <c r="F40" s="328"/>
      <c r="G40" s="324">
        <v>10</v>
      </c>
      <c r="H40" s="329" t="s">
        <v>127</v>
      </c>
      <c r="I40" s="289"/>
      <c r="J40" s="330">
        <v>0</v>
      </c>
      <c r="K40" s="331"/>
      <c r="L40" s="324">
        <v>15</v>
      </c>
      <c r="M40" s="287" t="s">
        <v>128</v>
      </c>
      <c r="N40" s="292"/>
      <c r="O40" s="292"/>
      <c r="P40" s="332">
        <f>M49</f>
        <v>20</v>
      </c>
      <c r="Q40" s="333" t="s">
        <v>122</v>
      </c>
      <c r="R40" s="327">
        <v>0</v>
      </c>
      <c r="S40" s="328"/>
    </row>
    <row r="41" spans="1:19" ht="20.25" customHeight="1">
      <c r="A41" s="324">
        <v>4</v>
      </c>
      <c r="B41" s="334"/>
      <c r="C41" s="282"/>
      <c r="D41" s="326" t="s">
        <v>123</v>
      </c>
      <c r="E41" s="327">
        <f>SUMIF('[1]Rozpocet'!O12:O65536,16,'[1]Rozpocet'!I12:I65536)+SUMIF('[1]Rozpocet'!O12:O65536,128,'[1]Rozpocet'!I12:I65536)</f>
        <v>0</v>
      </c>
      <c r="F41" s="328"/>
      <c r="G41" s="324">
        <v>11</v>
      </c>
      <c r="H41" s="329"/>
      <c r="I41" s="289"/>
      <c r="J41" s="330">
        <v>0</v>
      </c>
      <c r="K41" s="331"/>
      <c r="L41" s="324">
        <v>16</v>
      </c>
      <c r="M41" s="287" t="s">
        <v>129</v>
      </c>
      <c r="N41" s="292"/>
      <c r="O41" s="292"/>
      <c r="P41" s="332">
        <f>M49</f>
        <v>20</v>
      </c>
      <c r="Q41" s="333" t="s">
        <v>122</v>
      </c>
      <c r="R41" s="327">
        <v>0</v>
      </c>
      <c r="S41" s="328"/>
    </row>
    <row r="42" spans="1:19" ht="20.25" customHeight="1">
      <c r="A42" s="324">
        <v>5</v>
      </c>
      <c r="B42" s="325" t="s">
        <v>130</v>
      </c>
      <c r="C42" s="272"/>
      <c r="D42" s="326" t="s">
        <v>119</v>
      </c>
      <c r="E42" s="327">
        <f>SUMIF('[1]Rozpocet'!O13:O65536,256,'[1]Rozpocet'!I13:I65536)</f>
        <v>0</v>
      </c>
      <c r="F42" s="328"/>
      <c r="G42" s="335"/>
      <c r="H42" s="292"/>
      <c r="I42" s="289"/>
      <c r="J42" s="336"/>
      <c r="K42" s="331"/>
      <c r="L42" s="324">
        <v>17</v>
      </c>
      <c r="M42" s="287" t="s">
        <v>131</v>
      </c>
      <c r="N42" s="292"/>
      <c r="O42" s="292"/>
      <c r="P42" s="332">
        <f>M49</f>
        <v>20</v>
      </c>
      <c r="Q42" s="333" t="s">
        <v>122</v>
      </c>
      <c r="R42" s="327">
        <v>0</v>
      </c>
      <c r="S42" s="328"/>
    </row>
    <row r="43" spans="1:19" ht="20.25" customHeight="1">
      <c r="A43" s="324">
        <v>6</v>
      </c>
      <c r="B43" s="334"/>
      <c r="C43" s="282"/>
      <c r="D43" s="326" t="s">
        <v>123</v>
      </c>
      <c r="E43" s="327">
        <f>SUMIF('[1]Rozpocet'!O14:O65536,64,'[1]Rozpocet'!I14:I65536)</f>
        <v>0</v>
      </c>
      <c r="F43" s="328"/>
      <c r="G43" s="335"/>
      <c r="H43" s="292"/>
      <c r="I43" s="289"/>
      <c r="J43" s="336"/>
      <c r="K43" s="331"/>
      <c r="L43" s="324">
        <v>18</v>
      </c>
      <c r="M43" s="329" t="s">
        <v>132</v>
      </c>
      <c r="N43" s="292"/>
      <c r="O43" s="292"/>
      <c r="P43" s="292"/>
      <c r="Q43" s="289"/>
      <c r="R43" s="327">
        <f>SUMIF('[1]Rozpocet'!O14:O65536,1024,'[1]Rozpocet'!I14:I65536)</f>
        <v>0</v>
      </c>
      <c r="S43" s="328"/>
    </row>
    <row r="44" spans="1:19" ht="20.25" customHeight="1">
      <c r="A44" s="324">
        <v>7</v>
      </c>
      <c r="B44" s="337" t="s">
        <v>133</v>
      </c>
      <c r="C44" s="292"/>
      <c r="D44" s="289"/>
      <c r="E44" s="338">
        <f>SUM(E38:E43)</f>
        <v>0</v>
      </c>
      <c r="F44" s="302"/>
      <c r="G44" s="324">
        <v>12</v>
      </c>
      <c r="H44" s="337" t="s">
        <v>134</v>
      </c>
      <c r="I44" s="289"/>
      <c r="J44" s="339">
        <f>SUM(J38:J41)</f>
        <v>0</v>
      </c>
      <c r="K44" s="340"/>
      <c r="L44" s="324">
        <v>19</v>
      </c>
      <c r="M44" s="325" t="s">
        <v>135</v>
      </c>
      <c r="N44" s="271"/>
      <c r="O44" s="271"/>
      <c r="P44" s="271"/>
      <c r="Q44" s="341"/>
      <c r="R44" s="338">
        <f>SUM(R38:R43)</f>
        <v>0</v>
      </c>
      <c r="S44" s="302"/>
    </row>
    <row r="45" spans="1:19" ht="20.25" customHeight="1">
      <c r="A45" s="342">
        <v>20</v>
      </c>
      <c r="B45" s="343" t="s">
        <v>136</v>
      </c>
      <c r="C45" s="344"/>
      <c r="D45" s="345"/>
      <c r="E45" s="346">
        <f>SUMIF('[1]Rozpocet'!O14:O65536,512,'[1]Rozpocet'!I14:I65536)</f>
        <v>0</v>
      </c>
      <c r="F45" s="298"/>
      <c r="G45" s="342">
        <v>21</v>
      </c>
      <c r="H45" s="343" t="s">
        <v>137</v>
      </c>
      <c r="I45" s="345"/>
      <c r="J45" s="347">
        <v>0</v>
      </c>
      <c r="K45" s="348">
        <f>M49</f>
        <v>20</v>
      </c>
      <c r="L45" s="342">
        <v>22</v>
      </c>
      <c r="M45" s="343" t="s">
        <v>138</v>
      </c>
      <c r="N45" s="344"/>
      <c r="O45" s="344"/>
      <c r="P45" s="344"/>
      <c r="Q45" s="345"/>
      <c r="R45" s="346">
        <f>SUMIF('[1]Rozpocet'!O14:O65536,"&lt;4",'[1]Rozpocet'!I14:I65536)+SUMIF('[1]Rozpocet'!O14:O65536,"&gt;1024",'[1]Rozpocet'!I14:I65536)</f>
        <v>0</v>
      </c>
      <c r="S45" s="298"/>
    </row>
    <row r="46" spans="1:19" ht="20.25" customHeight="1">
      <c r="A46" s="349" t="s">
        <v>97</v>
      </c>
      <c r="B46" s="267"/>
      <c r="C46" s="267"/>
      <c r="D46" s="267"/>
      <c r="E46" s="267"/>
      <c r="F46" s="350"/>
      <c r="G46" s="351"/>
      <c r="H46" s="267"/>
      <c r="I46" s="267"/>
      <c r="J46" s="267"/>
      <c r="K46" s="267"/>
      <c r="L46" s="318" t="s">
        <v>139</v>
      </c>
      <c r="M46" s="305"/>
      <c r="N46" s="320" t="s">
        <v>140</v>
      </c>
      <c r="O46" s="304"/>
      <c r="P46" s="304"/>
      <c r="Q46" s="304"/>
      <c r="R46" s="304"/>
      <c r="S46" s="307"/>
    </row>
    <row r="47" spans="1:19" ht="20.25" customHeight="1">
      <c r="A47" s="269"/>
      <c r="B47" s="237"/>
      <c r="C47" s="237"/>
      <c r="D47" s="237"/>
      <c r="E47" s="237"/>
      <c r="F47" s="276"/>
      <c r="G47" s="352"/>
      <c r="H47" s="237"/>
      <c r="I47" s="237"/>
      <c r="J47" s="237"/>
      <c r="K47" s="237"/>
      <c r="L47" s="324">
        <v>23</v>
      </c>
      <c r="M47" s="329" t="s">
        <v>141</v>
      </c>
      <c r="N47" s="292"/>
      <c r="O47" s="292"/>
      <c r="P47" s="292"/>
      <c r="Q47" s="328"/>
      <c r="R47" s="338">
        <f>ROUND(E44+J44+R44+E45+J45+R45,2)</f>
        <v>0</v>
      </c>
      <c r="S47" s="302"/>
    </row>
    <row r="48" spans="1:19" ht="20.25" customHeight="1">
      <c r="A48" s="353" t="s">
        <v>142</v>
      </c>
      <c r="B48" s="281"/>
      <c r="C48" s="281"/>
      <c r="D48" s="281"/>
      <c r="E48" s="281"/>
      <c r="F48" s="282"/>
      <c r="G48" s="354" t="s">
        <v>143</v>
      </c>
      <c r="H48" s="281"/>
      <c r="I48" s="281"/>
      <c r="J48" s="281"/>
      <c r="K48" s="281"/>
      <c r="L48" s="324">
        <v>24</v>
      </c>
      <c r="M48" s="355">
        <v>10</v>
      </c>
      <c r="N48" s="282" t="s">
        <v>122</v>
      </c>
      <c r="O48" s="356">
        <f>R47-O49</f>
        <v>-756370.65</v>
      </c>
      <c r="P48" s="292" t="s">
        <v>144</v>
      </c>
      <c r="Q48" s="289"/>
      <c r="R48" s="357"/>
      <c r="S48" s="358"/>
    </row>
    <row r="49" spans="1:19" ht="20.25" customHeight="1" thickBot="1">
      <c r="A49" s="359" t="s">
        <v>96</v>
      </c>
      <c r="B49" s="271"/>
      <c r="C49" s="271"/>
      <c r="D49" s="271"/>
      <c r="E49" s="271"/>
      <c r="F49" s="272"/>
      <c r="G49" s="360"/>
      <c r="H49" s="271"/>
      <c r="I49" s="271"/>
      <c r="J49" s="271"/>
      <c r="K49" s="271"/>
      <c r="L49" s="324">
        <v>25</v>
      </c>
      <c r="M49" s="361">
        <v>20</v>
      </c>
      <c r="N49" s="289" t="s">
        <v>122</v>
      </c>
      <c r="O49" s="356">
        <f>ROUND(SUMIF('[1]Rozpocet'!N14:N65536,M49,'[1]Rozpocet'!I14:I65536)+SUMIF(P38:P42,M49,R38:R42)+IF(K45=M49,J45,0),2)</f>
        <v>756370.65</v>
      </c>
      <c r="P49" s="292" t="s">
        <v>144</v>
      </c>
      <c r="Q49" s="289"/>
      <c r="R49" s="327"/>
      <c r="S49" s="328"/>
    </row>
    <row r="50" spans="1:19" ht="20.25" customHeight="1" thickBot="1">
      <c r="A50" s="269"/>
      <c r="B50" s="237"/>
      <c r="C50" s="237"/>
      <c r="D50" s="237"/>
      <c r="E50" s="237"/>
      <c r="F50" s="276"/>
      <c r="G50" s="352"/>
      <c r="H50" s="237"/>
      <c r="I50" s="237"/>
      <c r="J50" s="237"/>
      <c r="K50" s="237"/>
      <c r="L50" s="342">
        <v>26</v>
      </c>
      <c r="M50" s="362" t="s">
        <v>145</v>
      </c>
      <c r="N50" s="344"/>
      <c r="O50" s="344"/>
      <c r="P50" s="344"/>
      <c r="Q50" s="363"/>
      <c r="R50" s="364">
        <f>R47+R48+R49</f>
        <v>0</v>
      </c>
      <c r="S50" s="365"/>
    </row>
    <row r="51" spans="1:19" ht="20.25" customHeight="1">
      <c r="A51" s="353" t="s">
        <v>142</v>
      </c>
      <c r="B51" s="281"/>
      <c r="C51" s="281"/>
      <c r="D51" s="281"/>
      <c r="E51" s="281"/>
      <c r="F51" s="282"/>
      <c r="G51" s="354" t="s">
        <v>143</v>
      </c>
      <c r="H51" s="281"/>
      <c r="I51" s="281"/>
      <c r="J51" s="281"/>
      <c r="K51" s="281"/>
      <c r="L51" s="318" t="s">
        <v>146</v>
      </c>
      <c r="M51" s="305"/>
      <c r="N51" s="320" t="s">
        <v>147</v>
      </c>
      <c r="O51" s="304"/>
      <c r="P51" s="304"/>
      <c r="Q51" s="304"/>
      <c r="R51" s="366"/>
      <c r="S51" s="307"/>
    </row>
    <row r="52" spans="1:19" ht="20.25" customHeight="1">
      <c r="A52" s="359" t="s">
        <v>98</v>
      </c>
      <c r="B52" s="271"/>
      <c r="C52" s="271"/>
      <c r="D52" s="271"/>
      <c r="E52" s="271"/>
      <c r="F52" s="272"/>
      <c r="G52" s="360"/>
      <c r="H52" s="271"/>
      <c r="I52" s="271"/>
      <c r="J52" s="271"/>
      <c r="K52" s="271"/>
      <c r="L52" s="324">
        <v>27</v>
      </c>
      <c r="M52" s="329" t="s">
        <v>148</v>
      </c>
      <c r="N52" s="292"/>
      <c r="O52" s="292"/>
      <c r="P52" s="292"/>
      <c r="Q52" s="289"/>
      <c r="R52" s="327">
        <v>0</v>
      </c>
      <c r="S52" s="328"/>
    </row>
    <row r="53" spans="1:19" ht="20.25" customHeight="1">
      <c r="A53" s="269"/>
      <c r="B53" s="237"/>
      <c r="C53" s="237"/>
      <c r="D53" s="237"/>
      <c r="E53" s="237"/>
      <c r="F53" s="276"/>
      <c r="G53" s="352"/>
      <c r="H53" s="237"/>
      <c r="I53" s="237"/>
      <c r="J53" s="237"/>
      <c r="K53" s="237"/>
      <c r="L53" s="324">
        <v>28</v>
      </c>
      <c r="M53" s="329" t="s">
        <v>149</v>
      </c>
      <c r="N53" s="292"/>
      <c r="O53" s="292"/>
      <c r="P53" s="292"/>
      <c r="Q53" s="289"/>
      <c r="R53" s="327">
        <v>0</v>
      </c>
      <c r="S53" s="328"/>
    </row>
    <row r="54" spans="1:19" ht="20.25" customHeight="1">
      <c r="A54" s="367" t="s">
        <v>142</v>
      </c>
      <c r="B54" s="297"/>
      <c r="C54" s="297"/>
      <c r="D54" s="297"/>
      <c r="E54" s="297"/>
      <c r="F54" s="368"/>
      <c r="G54" s="369" t="s">
        <v>143</v>
      </c>
      <c r="H54" s="297"/>
      <c r="I54" s="297"/>
      <c r="J54" s="297"/>
      <c r="K54" s="297"/>
      <c r="L54" s="342">
        <v>29</v>
      </c>
      <c r="M54" s="343" t="s">
        <v>150</v>
      </c>
      <c r="N54" s="344"/>
      <c r="O54" s="344"/>
      <c r="P54" s="344"/>
      <c r="Q54" s="345"/>
      <c r="R54" s="311">
        <v>0</v>
      </c>
      <c r="S54" s="370"/>
    </row>
  </sheetData>
  <sheetProtection/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58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Q14" sqref="Q14"/>
    </sheetView>
  </sheetViews>
  <sheetFormatPr defaultColWidth="9.59765625" defaultRowHeight="11.25" customHeight="1"/>
  <cols>
    <col min="1" max="1" width="7.796875" style="212" customWidth="1"/>
    <col min="2" max="2" width="6.19921875" style="212" customWidth="1"/>
    <col min="3" max="3" width="6.59765625" style="212" customWidth="1"/>
    <col min="4" max="4" width="17.796875" style="212" customWidth="1"/>
    <col min="5" max="5" width="77.796875" style="212" customWidth="1"/>
    <col min="6" max="6" width="6.59765625" style="212" customWidth="1"/>
    <col min="7" max="7" width="13.796875" style="212" customWidth="1"/>
    <col min="8" max="8" width="13.59765625" style="212" customWidth="1"/>
    <col min="9" max="9" width="19" style="212" customWidth="1"/>
    <col min="10" max="10" width="14.796875" style="212" hidden="1" customWidth="1"/>
    <col min="11" max="11" width="15.19921875" style="212" hidden="1" customWidth="1"/>
    <col min="12" max="12" width="13.59765625" style="212" hidden="1" customWidth="1"/>
    <col min="13" max="13" width="16.19921875" style="212" hidden="1" customWidth="1"/>
    <col min="14" max="14" width="7.3984375" style="212" customWidth="1"/>
    <col min="15" max="15" width="9.796875" style="212" hidden="1" customWidth="1"/>
    <col min="16" max="16" width="10.19921875" style="212" hidden="1" customWidth="1"/>
    <col min="17" max="16384" width="9.59765625" style="212" customWidth="1"/>
  </cols>
  <sheetData>
    <row r="1" spans="1:16" ht="18" customHeight="1">
      <c r="A1" s="209" t="s">
        <v>34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1"/>
      <c r="P1" s="211"/>
    </row>
    <row r="2" spans="1:16" ht="11.25" customHeight="1">
      <c r="A2" s="213" t="s">
        <v>151</v>
      </c>
      <c r="B2" s="214"/>
      <c r="C2" s="214" t="str">
        <f>'[1]Krycí list'!E5</f>
        <v>Rekonstr. zeleně a obnova místa pro pohyb. aktivity</v>
      </c>
      <c r="D2" s="214"/>
      <c r="E2" s="214"/>
      <c r="F2" s="214"/>
      <c r="G2" s="214"/>
      <c r="H2" s="214"/>
      <c r="I2" s="214"/>
      <c r="J2" s="214"/>
      <c r="K2" s="214"/>
      <c r="L2" s="210"/>
      <c r="M2" s="210"/>
      <c r="N2" s="210"/>
      <c r="O2" s="211"/>
      <c r="P2" s="211"/>
    </row>
    <row r="3" spans="1:16" ht="11.25" customHeight="1">
      <c r="A3" s="213" t="s">
        <v>152</v>
      </c>
      <c r="B3" s="214"/>
      <c r="C3" s="214" t="s">
        <v>408</v>
      </c>
      <c r="D3" s="214"/>
      <c r="E3" s="214"/>
      <c r="F3" s="214"/>
      <c r="G3" s="214"/>
      <c r="H3" s="214"/>
      <c r="I3" s="214"/>
      <c r="J3" s="214"/>
      <c r="K3" s="214"/>
      <c r="L3" s="210"/>
      <c r="M3" s="210"/>
      <c r="N3" s="210"/>
      <c r="O3" s="211"/>
      <c r="P3" s="211"/>
    </row>
    <row r="4" spans="1:16" ht="11.25" customHeight="1">
      <c r="A4" s="213" t="s">
        <v>153</v>
      </c>
      <c r="B4" s="214"/>
      <c r="C4" s="214" t="str">
        <f>'[1]Krycí list'!E9</f>
        <v> </v>
      </c>
      <c r="D4" s="214"/>
      <c r="E4" s="214"/>
      <c r="F4" s="214"/>
      <c r="G4" s="214"/>
      <c r="H4" s="214"/>
      <c r="I4" s="214"/>
      <c r="J4" s="214"/>
      <c r="K4" s="214"/>
      <c r="L4" s="210"/>
      <c r="M4" s="210"/>
      <c r="N4" s="210"/>
      <c r="O4" s="211"/>
      <c r="P4" s="211"/>
    </row>
    <row r="5" spans="1:16" ht="11.25" customHeight="1">
      <c r="A5" s="214" t="s">
        <v>161</v>
      </c>
      <c r="B5" s="214"/>
      <c r="C5" s="214" t="str">
        <f>'[1]Krycí list'!P5</f>
        <v> </v>
      </c>
      <c r="D5" s="214"/>
      <c r="E5" s="214"/>
      <c r="F5" s="214"/>
      <c r="G5" s="214"/>
      <c r="H5" s="214"/>
      <c r="I5" s="214"/>
      <c r="J5" s="214"/>
      <c r="K5" s="214"/>
      <c r="L5" s="210"/>
      <c r="M5" s="210"/>
      <c r="N5" s="210"/>
      <c r="O5" s="211"/>
      <c r="P5" s="211"/>
    </row>
    <row r="6" spans="1:16" ht="6" customHeight="1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0"/>
      <c r="M6" s="210"/>
      <c r="N6" s="210"/>
      <c r="O6" s="211"/>
      <c r="P6" s="211"/>
    </row>
    <row r="7" spans="1:16" ht="11.25" customHeight="1">
      <c r="A7" s="214" t="s">
        <v>154</v>
      </c>
      <c r="B7" s="214"/>
      <c r="C7" s="214" t="str">
        <f>'[1]Krycí list'!E26</f>
        <v> </v>
      </c>
      <c r="D7" s="214"/>
      <c r="E7" s="214"/>
      <c r="F7" s="214"/>
      <c r="G7" s="214"/>
      <c r="H7" s="214"/>
      <c r="I7" s="214"/>
      <c r="J7" s="214"/>
      <c r="K7" s="214"/>
      <c r="L7" s="210"/>
      <c r="M7" s="210"/>
      <c r="N7" s="210"/>
      <c r="O7" s="211"/>
      <c r="P7" s="211"/>
    </row>
    <row r="8" spans="1:16" ht="11.25" customHeight="1">
      <c r="A8" s="214" t="s">
        <v>155</v>
      </c>
      <c r="B8" s="214"/>
      <c r="C8" s="214" t="str">
        <f>'[1]Krycí list'!E28</f>
        <v> </v>
      </c>
      <c r="D8" s="214"/>
      <c r="E8" s="214"/>
      <c r="F8" s="214"/>
      <c r="G8" s="214"/>
      <c r="H8" s="214"/>
      <c r="I8" s="214"/>
      <c r="J8" s="214"/>
      <c r="K8" s="214"/>
      <c r="L8" s="210"/>
      <c r="M8" s="210"/>
      <c r="N8" s="210"/>
      <c r="O8" s="211"/>
      <c r="P8" s="211"/>
    </row>
    <row r="9" spans="1:16" ht="11.25" customHeight="1">
      <c r="A9" s="214" t="s">
        <v>156</v>
      </c>
      <c r="B9" s="214"/>
      <c r="C9" s="214" t="s">
        <v>365</v>
      </c>
      <c r="D9" s="214"/>
      <c r="E9" s="214"/>
      <c r="F9" s="214"/>
      <c r="G9" s="214"/>
      <c r="H9" s="214"/>
      <c r="I9" s="214"/>
      <c r="J9" s="214"/>
      <c r="K9" s="214"/>
      <c r="L9" s="210"/>
      <c r="M9" s="210"/>
      <c r="N9" s="210"/>
      <c r="O9" s="211"/>
      <c r="P9" s="211"/>
    </row>
    <row r="10" spans="1:16" ht="5.25" customHeight="1">
      <c r="A10" s="210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1"/>
      <c r="P10" s="211"/>
    </row>
    <row r="11" spans="1:16" ht="21.75" customHeight="1">
      <c r="A11" s="215" t="s">
        <v>162</v>
      </c>
      <c r="B11" s="216" t="s">
        <v>163</v>
      </c>
      <c r="C11" s="216" t="s">
        <v>164</v>
      </c>
      <c r="D11" s="216" t="s">
        <v>165</v>
      </c>
      <c r="E11" s="216" t="s">
        <v>157</v>
      </c>
      <c r="F11" s="216" t="s">
        <v>166</v>
      </c>
      <c r="G11" s="216" t="s">
        <v>167</v>
      </c>
      <c r="H11" s="216" t="s">
        <v>168</v>
      </c>
      <c r="I11" s="216" t="s">
        <v>158</v>
      </c>
      <c r="J11" s="216" t="s">
        <v>169</v>
      </c>
      <c r="K11" s="216" t="s">
        <v>159</v>
      </c>
      <c r="L11" s="216" t="s">
        <v>170</v>
      </c>
      <c r="M11" s="216" t="s">
        <v>171</v>
      </c>
      <c r="N11" s="217" t="s">
        <v>172</v>
      </c>
      <c r="O11" s="218" t="s">
        <v>173</v>
      </c>
      <c r="P11" s="219" t="s">
        <v>174</v>
      </c>
    </row>
    <row r="12" spans="1:16" ht="11.25" customHeight="1">
      <c r="A12" s="220">
        <v>1</v>
      </c>
      <c r="B12" s="221">
        <v>2</v>
      </c>
      <c r="C12" s="221">
        <v>3</v>
      </c>
      <c r="D12" s="221">
        <v>4</v>
      </c>
      <c r="E12" s="221">
        <v>5</v>
      </c>
      <c r="F12" s="221">
        <v>6</v>
      </c>
      <c r="G12" s="221">
        <v>7</v>
      </c>
      <c r="H12" s="221">
        <v>8</v>
      </c>
      <c r="I12" s="221">
        <v>9</v>
      </c>
      <c r="J12" s="221"/>
      <c r="K12" s="221"/>
      <c r="L12" s="221"/>
      <c r="M12" s="221"/>
      <c r="N12" s="222">
        <v>10</v>
      </c>
      <c r="O12" s="223">
        <v>11</v>
      </c>
      <c r="P12" s="224">
        <v>12</v>
      </c>
    </row>
    <row r="13" spans="1:16" ht="3.75" customHeight="1">
      <c r="A13" s="210"/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1"/>
      <c r="P13" s="225"/>
    </row>
    <row r="14" spans="1:16" s="230" customFormat="1" ht="12.75" customHeight="1">
      <c r="A14" s="226"/>
      <c r="B14" s="227" t="s">
        <v>139</v>
      </c>
      <c r="C14" s="226"/>
      <c r="D14" s="226" t="s">
        <v>118</v>
      </c>
      <c r="E14" s="226" t="s">
        <v>175</v>
      </c>
      <c r="F14" s="226"/>
      <c r="G14" s="226"/>
      <c r="H14" s="226"/>
      <c r="I14" s="228">
        <f>I15+I16+I30+I46</f>
        <v>0</v>
      </c>
      <c r="J14" s="226"/>
      <c r="K14" s="229">
        <f>K15+K16+K30+K46</f>
        <v>272.3212182</v>
      </c>
      <c r="L14" s="226"/>
      <c r="M14" s="229">
        <f>M15+M16+M30+M46</f>
        <v>61.074</v>
      </c>
      <c r="N14" s="226"/>
      <c r="P14" s="231" t="s">
        <v>176</v>
      </c>
    </row>
    <row r="15" spans="2:16" s="230" customFormat="1" ht="12.75" customHeight="1" hidden="1">
      <c r="B15" s="232" t="s">
        <v>139</v>
      </c>
      <c r="D15" s="233" t="s">
        <v>56</v>
      </c>
      <c r="E15" s="233" t="s">
        <v>366</v>
      </c>
      <c r="P15" s="233" t="s">
        <v>56</v>
      </c>
    </row>
    <row r="16" spans="2:16" s="230" customFormat="1" ht="12.75" customHeight="1">
      <c r="B16" s="232" t="s">
        <v>139</v>
      </c>
      <c r="D16" s="233" t="s">
        <v>54</v>
      </c>
      <c r="E16" s="233" t="s">
        <v>177</v>
      </c>
      <c r="I16" s="234">
        <f>SUM(I17:I29)</f>
        <v>0</v>
      </c>
      <c r="K16" s="235">
        <f>SUM(K17:K29)</f>
        <v>7.410008199999999</v>
      </c>
      <c r="M16" s="235">
        <f>SUM(M17:M29)</f>
        <v>0</v>
      </c>
      <c r="P16" s="233" t="s">
        <v>56</v>
      </c>
    </row>
    <row r="17" spans="1:16" s="237" customFormat="1" ht="24" customHeight="1">
      <c r="A17" s="236" t="s">
        <v>56</v>
      </c>
      <c r="B17" s="236" t="s">
        <v>178</v>
      </c>
      <c r="C17" s="236" t="s">
        <v>179</v>
      </c>
      <c r="D17" s="237" t="s">
        <v>367</v>
      </c>
      <c r="E17" s="238" t="s">
        <v>368</v>
      </c>
      <c r="F17" s="236" t="s">
        <v>19</v>
      </c>
      <c r="G17" s="239">
        <v>2.9</v>
      </c>
      <c r="H17" s="240"/>
      <c r="I17" s="240">
        <f aca="true" t="shared" si="0" ref="I17:I29">ROUND(G17*H17,2)</f>
        <v>0</v>
      </c>
      <c r="J17" s="241">
        <v>0</v>
      </c>
      <c r="K17" s="239">
        <f aca="true" t="shared" si="1" ref="K17:K29">G17*J17</f>
        <v>0</v>
      </c>
      <c r="L17" s="241">
        <v>0</v>
      </c>
      <c r="M17" s="239">
        <f aca="true" t="shared" si="2" ref="M17:M29">G17*L17</f>
        <v>0</v>
      </c>
      <c r="N17" s="242">
        <v>21</v>
      </c>
      <c r="O17" s="243">
        <v>4</v>
      </c>
      <c r="P17" s="237" t="s">
        <v>50</v>
      </c>
    </row>
    <row r="18" spans="1:16" s="237" customFormat="1" ht="24" customHeight="1">
      <c r="A18" s="236" t="s">
        <v>50</v>
      </c>
      <c r="B18" s="236" t="s">
        <v>178</v>
      </c>
      <c r="C18" s="236" t="s">
        <v>179</v>
      </c>
      <c r="D18" s="237" t="s">
        <v>369</v>
      </c>
      <c r="E18" s="238" t="s">
        <v>370</v>
      </c>
      <c r="F18" s="236" t="s">
        <v>19</v>
      </c>
      <c r="G18" s="239">
        <v>3.77</v>
      </c>
      <c r="H18" s="240"/>
      <c r="I18" s="240">
        <f t="shared" si="0"/>
        <v>0</v>
      </c>
      <c r="J18" s="241">
        <v>0</v>
      </c>
      <c r="K18" s="239">
        <f t="shared" si="1"/>
        <v>0</v>
      </c>
      <c r="L18" s="241">
        <v>0</v>
      </c>
      <c r="M18" s="239">
        <f t="shared" si="2"/>
        <v>0</v>
      </c>
      <c r="N18" s="242">
        <v>21</v>
      </c>
      <c r="O18" s="243">
        <v>4</v>
      </c>
      <c r="P18" s="237" t="s">
        <v>50</v>
      </c>
    </row>
    <row r="19" spans="1:16" s="237" customFormat="1" ht="13.5" customHeight="1">
      <c r="A19" s="236" t="s">
        <v>57</v>
      </c>
      <c r="B19" s="236" t="s">
        <v>178</v>
      </c>
      <c r="C19" s="236" t="s">
        <v>179</v>
      </c>
      <c r="D19" s="237" t="s">
        <v>371</v>
      </c>
      <c r="E19" s="238" t="s">
        <v>372</v>
      </c>
      <c r="F19" s="236" t="s">
        <v>19</v>
      </c>
      <c r="G19" s="239">
        <v>3.77</v>
      </c>
      <c r="H19" s="240"/>
      <c r="I19" s="240">
        <f t="shared" si="0"/>
        <v>0</v>
      </c>
      <c r="J19" s="241">
        <v>0</v>
      </c>
      <c r="K19" s="239">
        <f t="shared" si="1"/>
        <v>0</v>
      </c>
      <c r="L19" s="241">
        <v>0</v>
      </c>
      <c r="M19" s="239">
        <f t="shared" si="2"/>
        <v>0</v>
      </c>
      <c r="N19" s="242">
        <v>21</v>
      </c>
      <c r="O19" s="243">
        <v>4</v>
      </c>
      <c r="P19" s="237" t="s">
        <v>50</v>
      </c>
    </row>
    <row r="20" spans="1:16" s="237" customFormat="1" ht="13.5" customHeight="1">
      <c r="A20" s="236" t="s">
        <v>188</v>
      </c>
      <c r="B20" s="236" t="s">
        <v>178</v>
      </c>
      <c r="C20" s="236" t="s">
        <v>179</v>
      </c>
      <c r="D20" s="237" t="s">
        <v>373</v>
      </c>
      <c r="E20" s="238" t="s">
        <v>374</v>
      </c>
      <c r="F20" s="236" t="s">
        <v>19</v>
      </c>
      <c r="G20" s="239">
        <v>3.77</v>
      </c>
      <c r="H20" s="240"/>
      <c r="I20" s="240">
        <f t="shared" si="0"/>
        <v>0</v>
      </c>
      <c r="J20" s="241">
        <v>0</v>
      </c>
      <c r="K20" s="239">
        <f t="shared" si="1"/>
        <v>0</v>
      </c>
      <c r="L20" s="241">
        <v>0</v>
      </c>
      <c r="M20" s="239">
        <f t="shared" si="2"/>
        <v>0</v>
      </c>
      <c r="N20" s="242">
        <v>21</v>
      </c>
      <c r="O20" s="243">
        <v>4</v>
      </c>
      <c r="P20" s="237" t="s">
        <v>50</v>
      </c>
    </row>
    <row r="21" spans="1:16" s="237" customFormat="1" ht="13.5" customHeight="1">
      <c r="A21" s="236" t="s">
        <v>54</v>
      </c>
      <c r="B21" s="236" t="s">
        <v>178</v>
      </c>
      <c r="C21" s="236" t="s">
        <v>179</v>
      </c>
      <c r="D21" s="237" t="s">
        <v>375</v>
      </c>
      <c r="E21" s="238" t="s">
        <v>376</v>
      </c>
      <c r="F21" s="236" t="s">
        <v>201</v>
      </c>
      <c r="G21" s="239">
        <v>6.032</v>
      </c>
      <c r="H21" s="240"/>
      <c r="I21" s="240">
        <f t="shared" si="0"/>
        <v>0</v>
      </c>
      <c r="J21" s="241">
        <v>0</v>
      </c>
      <c r="K21" s="239">
        <f t="shared" si="1"/>
        <v>0</v>
      </c>
      <c r="L21" s="241">
        <v>0</v>
      </c>
      <c r="M21" s="239">
        <f t="shared" si="2"/>
        <v>0</v>
      </c>
      <c r="N21" s="242">
        <v>21</v>
      </c>
      <c r="O21" s="243">
        <v>4</v>
      </c>
      <c r="P21" s="237" t="s">
        <v>50</v>
      </c>
    </row>
    <row r="22" spans="1:16" s="237" customFormat="1" ht="24" customHeight="1">
      <c r="A22" s="236" t="s">
        <v>62</v>
      </c>
      <c r="B22" s="236" t="s">
        <v>178</v>
      </c>
      <c r="C22" s="236" t="s">
        <v>179</v>
      </c>
      <c r="D22" s="237" t="s">
        <v>180</v>
      </c>
      <c r="E22" s="238" t="s">
        <v>181</v>
      </c>
      <c r="F22" s="236" t="s">
        <v>69</v>
      </c>
      <c r="G22" s="239">
        <v>29</v>
      </c>
      <c r="H22" s="240"/>
      <c r="I22" s="240">
        <f t="shared" si="0"/>
        <v>0</v>
      </c>
      <c r="J22" s="241">
        <v>0</v>
      </c>
      <c r="K22" s="239">
        <f t="shared" si="1"/>
        <v>0</v>
      </c>
      <c r="L22" s="241">
        <v>0</v>
      </c>
      <c r="M22" s="239">
        <f t="shared" si="2"/>
        <v>0</v>
      </c>
      <c r="N22" s="242">
        <v>21</v>
      </c>
      <c r="O22" s="243">
        <v>4</v>
      </c>
      <c r="P22" s="237" t="s">
        <v>50</v>
      </c>
    </row>
    <row r="23" spans="1:16" s="237" customFormat="1" ht="13.5" customHeight="1">
      <c r="A23" s="236" t="s">
        <v>58</v>
      </c>
      <c r="B23" s="236" t="s">
        <v>178</v>
      </c>
      <c r="C23" s="236" t="s">
        <v>182</v>
      </c>
      <c r="D23" s="237" t="s">
        <v>183</v>
      </c>
      <c r="E23" s="238" t="s">
        <v>184</v>
      </c>
      <c r="F23" s="236" t="s">
        <v>69</v>
      </c>
      <c r="G23" s="239">
        <v>29</v>
      </c>
      <c r="H23" s="240"/>
      <c r="I23" s="240">
        <f t="shared" si="0"/>
        <v>0</v>
      </c>
      <c r="J23" s="241">
        <v>0</v>
      </c>
      <c r="K23" s="239">
        <f t="shared" si="1"/>
        <v>0</v>
      </c>
      <c r="L23" s="241">
        <v>0</v>
      </c>
      <c r="M23" s="239">
        <f t="shared" si="2"/>
        <v>0</v>
      </c>
      <c r="N23" s="242">
        <v>21</v>
      </c>
      <c r="O23" s="243">
        <v>4</v>
      </c>
      <c r="P23" s="237" t="s">
        <v>50</v>
      </c>
    </row>
    <row r="24" spans="1:16" s="237" customFormat="1" ht="24" customHeight="1">
      <c r="A24" s="236" t="s">
        <v>60</v>
      </c>
      <c r="B24" s="236" t="s">
        <v>178</v>
      </c>
      <c r="C24" s="236" t="s">
        <v>185</v>
      </c>
      <c r="D24" s="237" t="s">
        <v>186</v>
      </c>
      <c r="E24" s="238" t="s">
        <v>187</v>
      </c>
      <c r="F24" s="236" t="s">
        <v>69</v>
      </c>
      <c r="G24" s="239">
        <v>29</v>
      </c>
      <c r="H24" s="240"/>
      <c r="I24" s="240">
        <f t="shared" si="0"/>
        <v>0</v>
      </c>
      <c r="J24" s="241">
        <v>0.11216</v>
      </c>
      <c r="K24" s="239">
        <f t="shared" si="1"/>
        <v>3.25264</v>
      </c>
      <c r="L24" s="241">
        <v>0</v>
      </c>
      <c r="M24" s="239">
        <f t="shared" si="2"/>
        <v>0</v>
      </c>
      <c r="N24" s="242">
        <v>21</v>
      </c>
      <c r="O24" s="243">
        <v>4</v>
      </c>
      <c r="P24" s="237" t="s">
        <v>50</v>
      </c>
    </row>
    <row r="25" spans="1:16" s="237" customFormat="1" ht="13.5" customHeight="1">
      <c r="A25" s="244" t="s">
        <v>59</v>
      </c>
      <c r="B25" s="244" t="s">
        <v>189</v>
      </c>
      <c r="C25" s="244" t="s">
        <v>190</v>
      </c>
      <c r="D25" s="245" t="s">
        <v>191</v>
      </c>
      <c r="E25" s="246" t="s">
        <v>192</v>
      </c>
      <c r="F25" s="244" t="s">
        <v>69</v>
      </c>
      <c r="G25" s="247">
        <v>29.87</v>
      </c>
      <c r="H25" s="248"/>
      <c r="I25" s="248">
        <f t="shared" si="0"/>
        <v>0</v>
      </c>
      <c r="J25" s="249">
        <v>0.032</v>
      </c>
      <c r="K25" s="247">
        <f t="shared" si="1"/>
        <v>0.95584</v>
      </c>
      <c r="L25" s="249">
        <v>0</v>
      </c>
      <c r="M25" s="247">
        <f t="shared" si="2"/>
        <v>0</v>
      </c>
      <c r="N25" s="250">
        <v>21</v>
      </c>
      <c r="O25" s="251">
        <v>8</v>
      </c>
      <c r="P25" s="245" t="s">
        <v>50</v>
      </c>
    </row>
    <row r="26" spans="1:16" s="237" customFormat="1" ht="13.5" customHeight="1">
      <c r="A26" s="236" t="s">
        <v>53</v>
      </c>
      <c r="B26" s="236" t="s">
        <v>178</v>
      </c>
      <c r="C26" s="236" t="s">
        <v>185</v>
      </c>
      <c r="D26" s="237" t="s">
        <v>193</v>
      </c>
      <c r="E26" s="238" t="s">
        <v>194</v>
      </c>
      <c r="F26" s="236" t="s">
        <v>22</v>
      </c>
      <c r="G26" s="239">
        <v>14.5</v>
      </c>
      <c r="H26" s="240"/>
      <c r="I26" s="240">
        <f t="shared" si="0"/>
        <v>0</v>
      </c>
      <c r="J26" s="241">
        <v>0.10108</v>
      </c>
      <c r="K26" s="239">
        <f t="shared" si="1"/>
        <v>1.46566</v>
      </c>
      <c r="L26" s="241">
        <v>0</v>
      </c>
      <c r="M26" s="239">
        <f t="shared" si="2"/>
        <v>0</v>
      </c>
      <c r="N26" s="242">
        <v>21</v>
      </c>
      <c r="O26" s="243">
        <v>4</v>
      </c>
      <c r="P26" s="237" t="s">
        <v>50</v>
      </c>
    </row>
    <row r="27" spans="1:16" s="237" customFormat="1" ht="13.5" customHeight="1">
      <c r="A27" s="244" t="s">
        <v>206</v>
      </c>
      <c r="B27" s="244" t="s">
        <v>189</v>
      </c>
      <c r="C27" s="244" t="s">
        <v>190</v>
      </c>
      <c r="D27" s="245" t="s">
        <v>195</v>
      </c>
      <c r="E27" s="246" t="s">
        <v>196</v>
      </c>
      <c r="F27" s="244" t="s">
        <v>22</v>
      </c>
      <c r="G27" s="247">
        <v>14.79</v>
      </c>
      <c r="H27" s="248"/>
      <c r="I27" s="248">
        <f t="shared" si="0"/>
        <v>0</v>
      </c>
      <c r="J27" s="249">
        <v>0.006</v>
      </c>
      <c r="K27" s="247">
        <f t="shared" si="1"/>
        <v>0.08874</v>
      </c>
      <c r="L27" s="249">
        <v>0</v>
      </c>
      <c r="M27" s="247">
        <f t="shared" si="2"/>
        <v>0</v>
      </c>
      <c r="N27" s="250">
        <v>21</v>
      </c>
      <c r="O27" s="251">
        <v>8</v>
      </c>
      <c r="P27" s="245" t="s">
        <v>50</v>
      </c>
    </row>
    <row r="28" spans="1:16" s="237" customFormat="1" ht="24" customHeight="1">
      <c r="A28" s="236" t="s">
        <v>52</v>
      </c>
      <c r="B28" s="236" t="s">
        <v>178</v>
      </c>
      <c r="C28" s="236" t="s">
        <v>182</v>
      </c>
      <c r="D28" s="237" t="s">
        <v>197</v>
      </c>
      <c r="E28" s="238" t="s">
        <v>198</v>
      </c>
      <c r="F28" s="236" t="s">
        <v>19</v>
      </c>
      <c r="G28" s="239">
        <v>0.73</v>
      </c>
      <c r="H28" s="240"/>
      <c r="I28" s="240">
        <f t="shared" si="0"/>
        <v>0</v>
      </c>
      <c r="J28" s="241">
        <v>2.25634</v>
      </c>
      <c r="K28" s="239">
        <f t="shared" si="1"/>
        <v>1.6471281999999998</v>
      </c>
      <c r="L28" s="241">
        <v>0</v>
      </c>
      <c r="M28" s="239">
        <f t="shared" si="2"/>
        <v>0</v>
      </c>
      <c r="N28" s="242">
        <v>21</v>
      </c>
      <c r="O28" s="243">
        <v>4</v>
      </c>
      <c r="P28" s="237" t="s">
        <v>50</v>
      </c>
    </row>
    <row r="29" spans="1:16" s="237" customFormat="1" ht="13.5" customHeight="1">
      <c r="A29" s="236" t="s">
        <v>377</v>
      </c>
      <c r="B29" s="236" t="s">
        <v>178</v>
      </c>
      <c r="C29" s="236" t="s">
        <v>182</v>
      </c>
      <c r="D29" s="237" t="s">
        <v>199</v>
      </c>
      <c r="E29" s="238" t="s">
        <v>200</v>
      </c>
      <c r="F29" s="236" t="s">
        <v>201</v>
      </c>
      <c r="G29" s="239">
        <v>7.41</v>
      </c>
      <c r="H29" s="240"/>
      <c r="I29" s="240">
        <f t="shared" si="0"/>
        <v>0</v>
      </c>
      <c r="J29" s="241">
        <v>0</v>
      </c>
      <c r="K29" s="239">
        <f t="shared" si="1"/>
        <v>0</v>
      </c>
      <c r="L29" s="241">
        <v>0</v>
      </c>
      <c r="M29" s="239">
        <f t="shared" si="2"/>
        <v>0</v>
      </c>
      <c r="N29" s="242">
        <v>21</v>
      </c>
      <c r="O29" s="243">
        <v>4</v>
      </c>
      <c r="P29" s="237" t="s">
        <v>50</v>
      </c>
    </row>
    <row r="30" spans="2:16" s="230" customFormat="1" ht="12.75" customHeight="1">
      <c r="B30" s="232" t="s">
        <v>139</v>
      </c>
      <c r="D30" s="233" t="s">
        <v>202</v>
      </c>
      <c r="E30" s="233" t="s">
        <v>203</v>
      </c>
      <c r="I30" s="234">
        <f>SUM(I31:I45)</f>
        <v>0</v>
      </c>
      <c r="K30" s="235">
        <f>SUM(K31:K45)</f>
        <v>264.91121</v>
      </c>
      <c r="M30" s="235">
        <f>SUM(M31:M45)</f>
        <v>0</v>
      </c>
      <c r="N30" s="242">
        <v>21</v>
      </c>
      <c r="P30" s="233" t="s">
        <v>56</v>
      </c>
    </row>
    <row r="31" spans="1:16" s="237" customFormat="1" ht="24" customHeight="1">
      <c r="A31" s="236" t="s">
        <v>63</v>
      </c>
      <c r="B31" s="236" t="s">
        <v>178</v>
      </c>
      <c r="C31" s="236" t="s">
        <v>179</v>
      </c>
      <c r="D31" s="237" t="s">
        <v>378</v>
      </c>
      <c r="E31" s="238" t="s">
        <v>379</v>
      </c>
      <c r="F31" s="236" t="s">
        <v>19</v>
      </c>
      <c r="G31" s="239">
        <v>50.3</v>
      </c>
      <c r="H31" s="240"/>
      <c r="I31" s="240">
        <f aca="true" t="shared" si="3" ref="I31:I45">ROUND(G31*H31,2)</f>
        <v>0</v>
      </c>
      <c r="J31" s="241">
        <v>0</v>
      </c>
      <c r="K31" s="239">
        <f aca="true" t="shared" si="4" ref="K31:K45">G31*J31</f>
        <v>0</v>
      </c>
      <c r="L31" s="241">
        <v>0</v>
      </c>
      <c r="M31" s="239">
        <f aca="true" t="shared" si="5" ref="M31:M45">G31*L31</f>
        <v>0</v>
      </c>
      <c r="N31" s="242">
        <v>21</v>
      </c>
      <c r="O31" s="243">
        <v>4</v>
      </c>
      <c r="P31" s="237" t="s">
        <v>50</v>
      </c>
    </row>
    <row r="32" spans="1:16" s="237" customFormat="1" ht="13.5" customHeight="1">
      <c r="A32" s="236" t="s">
        <v>213</v>
      </c>
      <c r="B32" s="236" t="s">
        <v>178</v>
      </c>
      <c r="C32" s="236" t="s">
        <v>179</v>
      </c>
      <c r="D32" s="237" t="s">
        <v>380</v>
      </c>
      <c r="E32" s="238" t="s">
        <v>381</v>
      </c>
      <c r="F32" s="236" t="s">
        <v>19</v>
      </c>
      <c r="G32" s="239">
        <v>105.63</v>
      </c>
      <c r="H32" s="240"/>
      <c r="I32" s="240">
        <f t="shared" si="3"/>
        <v>0</v>
      </c>
      <c r="J32" s="241">
        <v>0</v>
      </c>
      <c r="K32" s="239">
        <f t="shared" si="4"/>
        <v>0</v>
      </c>
      <c r="L32" s="241">
        <v>0</v>
      </c>
      <c r="M32" s="239">
        <f t="shared" si="5"/>
        <v>0</v>
      </c>
      <c r="N32" s="242">
        <v>21</v>
      </c>
      <c r="O32" s="243">
        <v>4</v>
      </c>
      <c r="P32" s="237" t="s">
        <v>50</v>
      </c>
    </row>
    <row r="33" spans="1:16" s="237" customFormat="1" ht="13.5" customHeight="1">
      <c r="A33" s="236" t="s">
        <v>216</v>
      </c>
      <c r="B33" s="236" t="s">
        <v>178</v>
      </c>
      <c r="C33" s="236" t="s">
        <v>179</v>
      </c>
      <c r="D33" s="237" t="s">
        <v>371</v>
      </c>
      <c r="E33" s="238" t="s">
        <v>372</v>
      </c>
      <c r="F33" s="236" t="s">
        <v>19</v>
      </c>
      <c r="G33" s="239">
        <v>105.63</v>
      </c>
      <c r="H33" s="240"/>
      <c r="I33" s="240">
        <f t="shared" si="3"/>
        <v>0</v>
      </c>
      <c r="J33" s="241">
        <v>0</v>
      </c>
      <c r="K33" s="239">
        <f t="shared" si="4"/>
        <v>0</v>
      </c>
      <c r="L33" s="241">
        <v>0</v>
      </c>
      <c r="M33" s="239">
        <f t="shared" si="5"/>
        <v>0</v>
      </c>
      <c r="N33" s="242">
        <v>21</v>
      </c>
      <c r="O33" s="243">
        <v>4</v>
      </c>
      <c r="P33" s="237" t="s">
        <v>50</v>
      </c>
    </row>
    <row r="34" spans="1:16" s="237" customFormat="1" ht="13.5" customHeight="1">
      <c r="A34" s="236" t="s">
        <v>219</v>
      </c>
      <c r="B34" s="236" t="s">
        <v>178</v>
      </c>
      <c r="C34" s="236" t="s">
        <v>179</v>
      </c>
      <c r="D34" s="237" t="s">
        <v>373</v>
      </c>
      <c r="E34" s="238" t="s">
        <v>374</v>
      </c>
      <c r="F34" s="236" t="s">
        <v>19</v>
      </c>
      <c r="G34" s="239">
        <v>105.63</v>
      </c>
      <c r="H34" s="240"/>
      <c r="I34" s="240">
        <f t="shared" si="3"/>
        <v>0</v>
      </c>
      <c r="J34" s="241">
        <v>0</v>
      </c>
      <c r="K34" s="239">
        <f t="shared" si="4"/>
        <v>0</v>
      </c>
      <c r="L34" s="241">
        <v>0</v>
      </c>
      <c r="M34" s="239">
        <f t="shared" si="5"/>
        <v>0</v>
      </c>
      <c r="N34" s="242">
        <v>21</v>
      </c>
      <c r="O34" s="243">
        <v>4</v>
      </c>
      <c r="P34" s="237" t="s">
        <v>50</v>
      </c>
    </row>
    <row r="35" spans="1:16" s="237" customFormat="1" ht="13.5" customHeight="1">
      <c r="A35" s="236" t="s">
        <v>61</v>
      </c>
      <c r="B35" s="236" t="s">
        <v>178</v>
      </c>
      <c r="C35" s="236" t="s">
        <v>179</v>
      </c>
      <c r="D35" s="237" t="s">
        <v>375</v>
      </c>
      <c r="E35" s="238" t="s">
        <v>376</v>
      </c>
      <c r="F35" s="236" t="s">
        <v>201</v>
      </c>
      <c r="G35" s="239">
        <v>169.008</v>
      </c>
      <c r="H35" s="240"/>
      <c r="I35" s="240">
        <f t="shared" si="3"/>
        <v>0</v>
      </c>
      <c r="J35" s="241">
        <v>0</v>
      </c>
      <c r="K35" s="239">
        <f t="shared" si="4"/>
        <v>0</v>
      </c>
      <c r="L35" s="241">
        <v>0</v>
      </c>
      <c r="M35" s="239">
        <f t="shared" si="5"/>
        <v>0</v>
      </c>
      <c r="N35" s="242">
        <v>21</v>
      </c>
      <c r="O35" s="243">
        <v>4</v>
      </c>
      <c r="P35" s="237" t="s">
        <v>50</v>
      </c>
    </row>
    <row r="36" spans="1:16" s="237" customFormat="1" ht="24" customHeight="1">
      <c r="A36" s="236" t="s">
        <v>223</v>
      </c>
      <c r="B36" s="236" t="s">
        <v>178</v>
      </c>
      <c r="C36" s="236" t="s">
        <v>179</v>
      </c>
      <c r="D36" s="237" t="s">
        <v>180</v>
      </c>
      <c r="E36" s="238" t="s">
        <v>181</v>
      </c>
      <c r="F36" s="236" t="s">
        <v>69</v>
      </c>
      <c r="G36" s="239">
        <v>503</v>
      </c>
      <c r="H36" s="240"/>
      <c r="I36" s="240">
        <f t="shared" si="3"/>
        <v>0</v>
      </c>
      <c r="J36" s="241">
        <v>0</v>
      </c>
      <c r="K36" s="239">
        <f t="shared" si="4"/>
        <v>0</v>
      </c>
      <c r="L36" s="241">
        <v>0</v>
      </c>
      <c r="M36" s="239">
        <f t="shared" si="5"/>
        <v>0</v>
      </c>
      <c r="N36" s="242">
        <v>21</v>
      </c>
      <c r="O36" s="243">
        <v>4</v>
      </c>
      <c r="P36" s="237" t="s">
        <v>50</v>
      </c>
    </row>
    <row r="37" spans="1:16" s="237" customFormat="1" ht="13.5" customHeight="1">
      <c r="A37" s="236" t="s">
        <v>225</v>
      </c>
      <c r="B37" s="236" t="s">
        <v>178</v>
      </c>
      <c r="C37" s="236" t="s">
        <v>182</v>
      </c>
      <c r="D37" s="237" t="s">
        <v>204</v>
      </c>
      <c r="E37" s="238" t="s">
        <v>205</v>
      </c>
      <c r="F37" s="236" t="s">
        <v>69</v>
      </c>
      <c r="G37" s="239">
        <v>503</v>
      </c>
      <c r="H37" s="240"/>
      <c r="I37" s="240">
        <f t="shared" si="3"/>
        <v>0</v>
      </c>
      <c r="J37" s="241">
        <v>0</v>
      </c>
      <c r="K37" s="239">
        <f t="shared" si="4"/>
        <v>0</v>
      </c>
      <c r="L37" s="241">
        <v>0</v>
      </c>
      <c r="M37" s="239">
        <f t="shared" si="5"/>
        <v>0</v>
      </c>
      <c r="N37" s="242">
        <v>21</v>
      </c>
      <c r="O37" s="243">
        <v>4</v>
      </c>
      <c r="P37" s="237" t="s">
        <v>50</v>
      </c>
    </row>
    <row r="38" spans="1:16" s="237" customFormat="1" ht="13.5" customHeight="1">
      <c r="A38" s="236" t="s">
        <v>228</v>
      </c>
      <c r="B38" s="236" t="s">
        <v>178</v>
      </c>
      <c r="C38" s="236" t="s">
        <v>182</v>
      </c>
      <c r="D38" s="237" t="s">
        <v>207</v>
      </c>
      <c r="E38" s="238" t="s">
        <v>208</v>
      </c>
      <c r="F38" s="236" t="s">
        <v>69</v>
      </c>
      <c r="G38" s="239">
        <v>503</v>
      </c>
      <c r="H38" s="240"/>
      <c r="I38" s="240">
        <f t="shared" si="3"/>
        <v>0</v>
      </c>
      <c r="J38" s="241">
        <v>0</v>
      </c>
      <c r="K38" s="239">
        <f t="shared" si="4"/>
        <v>0</v>
      </c>
      <c r="L38" s="241">
        <v>0</v>
      </c>
      <c r="M38" s="239">
        <f t="shared" si="5"/>
        <v>0</v>
      </c>
      <c r="N38" s="242">
        <v>21</v>
      </c>
      <c r="O38" s="243">
        <v>4</v>
      </c>
      <c r="P38" s="237" t="s">
        <v>50</v>
      </c>
    </row>
    <row r="39" spans="1:16" s="237" customFormat="1" ht="13.5" customHeight="1">
      <c r="A39" s="236" t="s">
        <v>55</v>
      </c>
      <c r="B39" s="236" t="s">
        <v>178</v>
      </c>
      <c r="C39" s="236" t="s">
        <v>182</v>
      </c>
      <c r="D39" s="237" t="s">
        <v>209</v>
      </c>
      <c r="E39" s="238" t="s">
        <v>210</v>
      </c>
      <c r="F39" s="236" t="s">
        <v>69</v>
      </c>
      <c r="G39" s="239">
        <v>503</v>
      </c>
      <c r="H39" s="240"/>
      <c r="I39" s="240">
        <f t="shared" si="3"/>
        <v>0</v>
      </c>
      <c r="J39" s="241">
        <v>0.08425</v>
      </c>
      <c r="K39" s="239">
        <f t="shared" si="4"/>
        <v>42.377750000000006</v>
      </c>
      <c r="L39" s="241">
        <v>0</v>
      </c>
      <c r="M39" s="239">
        <f t="shared" si="5"/>
        <v>0</v>
      </c>
      <c r="N39" s="242">
        <v>21</v>
      </c>
      <c r="O39" s="243">
        <v>4</v>
      </c>
      <c r="P39" s="237" t="s">
        <v>50</v>
      </c>
    </row>
    <row r="40" spans="1:16" s="237" customFormat="1" ht="13.5" customHeight="1">
      <c r="A40" s="244" t="s">
        <v>235</v>
      </c>
      <c r="B40" s="244" t="s">
        <v>189</v>
      </c>
      <c r="C40" s="244" t="s">
        <v>190</v>
      </c>
      <c r="D40" s="245" t="s">
        <v>211</v>
      </c>
      <c r="E40" s="246" t="s">
        <v>212</v>
      </c>
      <c r="F40" s="244" t="s">
        <v>69</v>
      </c>
      <c r="G40" s="247">
        <v>473.8</v>
      </c>
      <c r="H40" s="248"/>
      <c r="I40" s="248">
        <f t="shared" si="3"/>
        <v>0</v>
      </c>
      <c r="J40" s="249">
        <v>0.131</v>
      </c>
      <c r="K40" s="247">
        <f t="shared" si="4"/>
        <v>62.067800000000005</v>
      </c>
      <c r="L40" s="249">
        <v>0</v>
      </c>
      <c r="M40" s="247">
        <f t="shared" si="5"/>
        <v>0</v>
      </c>
      <c r="N40" s="250">
        <v>21</v>
      </c>
      <c r="O40" s="251">
        <v>8</v>
      </c>
      <c r="P40" s="245" t="s">
        <v>50</v>
      </c>
    </row>
    <row r="41" spans="1:16" s="237" customFormat="1" ht="13.5" customHeight="1">
      <c r="A41" s="244" t="s">
        <v>238</v>
      </c>
      <c r="B41" s="244" t="s">
        <v>189</v>
      </c>
      <c r="C41" s="244" t="s">
        <v>190</v>
      </c>
      <c r="D41" s="245" t="s">
        <v>214</v>
      </c>
      <c r="E41" s="246" t="s">
        <v>215</v>
      </c>
      <c r="F41" s="244" t="s">
        <v>69</v>
      </c>
      <c r="G41" s="247">
        <v>44.29</v>
      </c>
      <c r="H41" s="248"/>
      <c r="I41" s="248">
        <f t="shared" si="3"/>
        <v>0</v>
      </c>
      <c r="J41" s="249">
        <v>0.131</v>
      </c>
      <c r="K41" s="247">
        <f t="shared" si="4"/>
        <v>5.80199</v>
      </c>
      <c r="L41" s="249">
        <v>0</v>
      </c>
      <c r="M41" s="247">
        <f t="shared" si="5"/>
        <v>0</v>
      </c>
      <c r="N41" s="250">
        <v>21</v>
      </c>
      <c r="O41" s="251">
        <v>8</v>
      </c>
      <c r="P41" s="245" t="s">
        <v>50</v>
      </c>
    </row>
    <row r="42" spans="1:16" s="237" customFormat="1" ht="24" customHeight="1">
      <c r="A42" s="236" t="s">
        <v>241</v>
      </c>
      <c r="B42" s="236" t="s">
        <v>178</v>
      </c>
      <c r="C42" s="236" t="s">
        <v>182</v>
      </c>
      <c r="D42" s="237" t="s">
        <v>217</v>
      </c>
      <c r="E42" s="238" t="s">
        <v>218</v>
      </c>
      <c r="F42" s="236" t="s">
        <v>22</v>
      </c>
      <c r="G42" s="239">
        <v>610</v>
      </c>
      <c r="H42" s="240"/>
      <c r="I42" s="240">
        <f t="shared" si="3"/>
        <v>0</v>
      </c>
      <c r="J42" s="241">
        <v>0.12962</v>
      </c>
      <c r="K42" s="239">
        <f t="shared" si="4"/>
        <v>79.0682</v>
      </c>
      <c r="L42" s="241">
        <v>0</v>
      </c>
      <c r="M42" s="239">
        <f t="shared" si="5"/>
        <v>0</v>
      </c>
      <c r="N42" s="242">
        <v>21</v>
      </c>
      <c r="O42" s="243">
        <v>4</v>
      </c>
      <c r="P42" s="237" t="s">
        <v>50</v>
      </c>
    </row>
    <row r="43" spans="1:16" s="237" customFormat="1" ht="13.5" customHeight="1">
      <c r="A43" s="244" t="s">
        <v>244</v>
      </c>
      <c r="B43" s="244" t="s">
        <v>189</v>
      </c>
      <c r="C43" s="244" t="s">
        <v>190</v>
      </c>
      <c r="D43" s="245" t="s">
        <v>220</v>
      </c>
      <c r="E43" s="246" t="s">
        <v>221</v>
      </c>
      <c r="F43" s="244" t="s">
        <v>222</v>
      </c>
      <c r="G43" s="247">
        <v>616.1</v>
      </c>
      <c r="H43" s="248"/>
      <c r="I43" s="248">
        <f t="shared" si="3"/>
        <v>0</v>
      </c>
      <c r="J43" s="249">
        <v>0.011</v>
      </c>
      <c r="K43" s="247">
        <f t="shared" si="4"/>
        <v>6.7771</v>
      </c>
      <c r="L43" s="249">
        <v>0</v>
      </c>
      <c r="M43" s="247">
        <f t="shared" si="5"/>
        <v>0</v>
      </c>
      <c r="N43" s="250">
        <v>21</v>
      </c>
      <c r="O43" s="251">
        <v>8</v>
      </c>
      <c r="P43" s="245" t="s">
        <v>50</v>
      </c>
    </row>
    <row r="44" spans="1:16" s="237" customFormat="1" ht="24" customHeight="1">
      <c r="A44" s="236" t="s">
        <v>247</v>
      </c>
      <c r="B44" s="236" t="s">
        <v>178</v>
      </c>
      <c r="C44" s="236" t="s">
        <v>182</v>
      </c>
      <c r="D44" s="237" t="s">
        <v>197</v>
      </c>
      <c r="E44" s="238" t="s">
        <v>198</v>
      </c>
      <c r="F44" s="236" t="s">
        <v>19</v>
      </c>
      <c r="G44" s="239">
        <v>30.5</v>
      </c>
      <c r="H44" s="240"/>
      <c r="I44" s="240">
        <f t="shared" si="3"/>
        <v>0</v>
      </c>
      <c r="J44" s="241">
        <v>2.25634</v>
      </c>
      <c r="K44" s="239">
        <f t="shared" si="4"/>
        <v>68.81836999999999</v>
      </c>
      <c r="L44" s="241">
        <v>0</v>
      </c>
      <c r="M44" s="239">
        <f t="shared" si="5"/>
        <v>0</v>
      </c>
      <c r="N44" s="242">
        <v>21</v>
      </c>
      <c r="O44" s="243">
        <v>4</v>
      </c>
      <c r="P44" s="237" t="s">
        <v>50</v>
      </c>
    </row>
    <row r="45" spans="1:16" s="237" customFormat="1" ht="13.5" customHeight="1">
      <c r="A45" s="236" t="s">
        <v>250</v>
      </c>
      <c r="B45" s="236" t="s">
        <v>178</v>
      </c>
      <c r="C45" s="236" t="s">
        <v>182</v>
      </c>
      <c r="D45" s="237" t="s">
        <v>199</v>
      </c>
      <c r="E45" s="238" t="s">
        <v>200</v>
      </c>
      <c r="F45" s="236" t="s">
        <v>201</v>
      </c>
      <c r="G45" s="239">
        <v>264.911</v>
      </c>
      <c r="H45" s="240"/>
      <c r="I45" s="240">
        <f t="shared" si="3"/>
        <v>0</v>
      </c>
      <c r="J45" s="241">
        <v>0</v>
      </c>
      <c r="K45" s="239">
        <f t="shared" si="4"/>
        <v>0</v>
      </c>
      <c r="L45" s="241">
        <v>0</v>
      </c>
      <c r="M45" s="239">
        <f t="shared" si="5"/>
        <v>0</v>
      </c>
      <c r="N45" s="242">
        <v>21</v>
      </c>
      <c r="O45" s="243">
        <v>4</v>
      </c>
      <c r="P45" s="237" t="s">
        <v>50</v>
      </c>
    </row>
    <row r="46" spans="2:16" s="230" customFormat="1" ht="12.75" customHeight="1">
      <c r="B46" s="232" t="s">
        <v>139</v>
      </c>
      <c r="D46" s="233" t="s">
        <v>59</v>
      </c>
      <c r="E46" s="233" t="s">
        <v>224</v>
      </c>
      <c r="I46" s="234">
        <f>SUM(I47:I57)</f>
        <v>0</v>
      </c>
      <c r="K46" s="235">
        <f>SUM(K47:K57)</f>
        <v>0</v>
      </c>
      <c r="M46" s="235">
        <f>SUM(M47:M57)</f>
        <v>61.074</v>
      </c>
      <c r="N46" s="242">
        <v>21</v>
      </c>
      <c r="P46" s="233" t="s">
        <v>56</v>
      </c>
    </row>
    <row r="47" spans="1:16" s="237" customFormat="1" ht="13.5" customHeight="1">
      <c r="A47" s="236" t="s">
        <v>51</v>
      </c>
      <c r="B47" s="236" t="s">
        <v>178</v>
      </c>
      <c r="C47" s="236" t="s">
        <v>182</v>
      </c>
      <c r="D47" s="237" t="s">
        <v>226</v>
      </c>
      <c r="E47" s="238" t="s">
        <v>227</v>
      </c>
      <c r="F47" s="236" t="s">
        <v>69</v>
      </c>
      <c r="G47" s="239">
        <v>18</v>
      </c>
      <c r="H47" s="240"/>
      <c r="I47" s="240">
        <f aca="true" t="shared" si="6" ref="I47:I57">ROUND(G47*H47,2)</f>
        <v>0</v>
      </c>
      <c r="J47" s="241">
        <v>0</v>
      </c>
      <c r="K47" s="239">
        <f aca="true" t="shared" si="7" ref="K47:K57">G47*J47</f>
        <v>0</v>
      </c>
      <c r="L47" s="241">
        <v>0.16</v>
      </c>
      <c r="M47" s="239">
        <f aca="true" t="shared" si="8" ref="M47:M57">G47*L47</f>
        <v>2.88</v>
      </c>
      <c r="N47" s="242">
        <v>21</v>
      </c>
      <c r="O47" s="243">
        <v>4</v>
      </c>
      <c r="P47" s="237" t="s">
        <v>50</v>
      </c>
    </row>
    <row r="48" spans="1:16" s="237" customFormat="1" ht="13.5" customHeight="1">
      <c r="A48" s="236" t="s">
        <v>382</v>
      </c>
      <c r="B48" s="236" t="s">
        <v>178</v>
      </c>
      <c r="C48" s="236" t="s">
        <v>182</v>
      </c>
      <c r="D48" s="237" t="s">
        <v>229</v>
      </c>
      <c r="E48" s="238" t="s">
        <v>230</v>
      </c>
      <c r="F48" s="236" t="s">
        <v>69</v>
      </c>
      <c r="G48" s="239">
        <v>18</v>
      </c>
      <c r="H48" s="240"/>
      <c r="I48" s="240">
        <f t="shared" si="6"/>
        <v>0</v>
      </c>
      <c r="J48" s="241">
        <v>0</v>
      </c>
      <c r="K48" s="239">
        <f t="shared" si="7"/>
        <v>0</v>
      </c>
      <c r="L48" s="241">
        <v>0.235</v>
      </c>
      <c r="M48" s="239">
        <f t="shared" si="8"/>
        <v>4.2299999999999995</v>
      </c>
      <c r="N48" s="242">
        <v>21</v>
      </c>
      <c r="O48" s="243">
        <v>4</v>
      </c>
      <c r="P48" s="237" t="s">
        <v>50</v>
      </c>
    </row>
    <row r="49" spans="1:16" s="237" customFormat="1" ht="13.5" customHeight="1">
      <c r="A49" s="236" t="s">
        <v>383</v>
      </c>
      <c r="B49" s="236" t="s">
        <v>178</v>
      </c>
      <c r="C49" s="236" t="s">
        <v>182</v>
      </c>
      <c r="D49" s="237" t="s">
        <v>231</v>
      </c>
      <c r="E49" s="238" t="s">
        <v>232</v>
      </c>
      <c r="F49" s="236" t="s">
        <v>69</v>
      </c>
      <c r="G49" s="239">
        <v>18</v>
      </c>
      <c r="H49" s="240"/>
      <c r="I49" s="240">
        <f t="shared" si="6"/>
        <v>0</v>
      </c>
      <c r="J49" s="241">
        <v>0</v>
      </c>
      <c r="K49" s="239">
        <f t="shared" si="7"/>
        <v>0</v>
      </c>
      <c r="L49" s="241">
        <v>0.098</v>
      </c>
      <c r="M49" s="239">
        <f t="shared" si="8"/>
        <v>1.764</v>
      </c>
      <c r="N49" s="242">
        <v>21</v>
      </c>
      <c r="O49" s="243">
        <v>4</v>
      </c>
      <c r="P49" s="237" t="s">
        <v>50</v>
      </c>
    </row>
    <row r="50" spans="1:16" s="237" customFormat="1" ht="13.5" customHeight="1">
      <c r="A50" s="236" t="s">
        <v>384</v>
      </c>
      <c r="B50" s="236" t="s">
        <v>178</v>
      </c>
      <c r="C50" s="236" t="s">
        <v>182</v>
      </c>
      <c r="D50" s="237" t="s">
        <v>233</v>
      </c>
      <c r="E50" s="238" t="s">
        <v>234</v>
      </c>
      <c r="F50" s="236" t="s">
        <v>69</v>
      </c>
      <c r="G50" s="239">
        <v>90</v>
      </c>
      <c r="H50" s="240"/>
      <c r="I50" s="240">
        <f t="shared" si="6"/>
        <v>0</v>
      </c>
      <c r="J50" s="241">
        <v>0</v>
      </c>
      <c r="K50" s="239">
        <f t="shared" si="7"/>
        <v>0</v>
      </c>
      <c r="L50" s="241">
        <v>0.16</v>
      </c>
      <c r="M50" s="239">
        <f t="shared" si="8"/>
        <v>14.4</v>
      </c>
      <c r="N50" s="242">
        <v>21</v>
      </c>
      <c r="O50" s="243">
        <v>4</v>
      </c>
      <c r="P50" s="237" t="s">
        <v>50</v>
      </c>
    </row>
    <row r="51" spans="1:16" s="237" customFormat="1" ht="13.5" customHeight="1">
      <c r="A51" s="236" t="s">
        <v>385</v>
      </c>
      <c r="B51" s="236" t="s">
        <v>178</v>
      </c>
      <c r="C51" s="236" t="s">
        <v>182</v>
      </c>
      <c r="D51" s="237" t="s">
        <v>236</v>
      </c>
      <c r="E51" s="238" t="s">
        <v>237</v>
      </c>
      <c r="F51" s="236" t="s">
        <v>69</v>
      </c>
      <c r="G51" s="239">
        <v>90</v>
      </c>
      <c r="H51" s="240"/>
      <c r="I51" s="240">
        <f t="shared" si="6"/>
        <v>0</v>
      </c>
      <c r="J51" s="241">
        <v>0</v>
      </c>
      <c r="K51" s="239">
        <f t="shared" si="7"/>
        <v>0</v>
      </c>
      <c r="L51" s="241">
        <v>0.235</v>
      </c>
      <c r="M51" s="239">
        <f t="shared" si="8"/>
        <v>21.15</v>
      </c>
      <c r="N51" s="242">
        <v>21</v>
      </c>
      <c r="O51" s="243">
        <v>4</v>
      </c>
      <c r="P51" s="237" t="s">
        <v>50</v>
      </c>
    </row>
    <row r="52" spans="1:16" s="237" customFormat="1" ht="13.5" customHeight="1">
      <c r="A52" s="236" t="s">
        <v>386</v>
      </c>
      <c r="B52" s="236" t="s">
        <v>178</v>
      </c>
      <c r="C52" s="236" t="s">
        <v>182</v>
      </c>
      <c r="D52" s="237" t="s">
        <v>239</v>
      </c>
      <c r="E52" s="238" t="s">
        <v>240</v>
      </c>
      <c r="F52" s="236" t="s">
        <v>69</v>
      </c>
      <c r="G52" s="239">
        <v>90</v>
      </c>
      <c r="H52" s="240"/>
      <c r="I52" s="240">
        <f t="shared" si="6"/>
        <v>0</v>
      </c>
      <c r="J52" s="241">
        <v>0</v>
      </c>
      <c r="K52" s="239">
        <f t="shared" si="7"/>
        <v>0</v>
      </c>
      <c r="L52" s="241">
        <v>0.185</v>
      </c>
      <c r="M52" s="239">
        <f t="shared" si="8"/>
        <v>16.65</v>
      </c>
      <c r="N52" s="242">
        <v>21</v>
      </c>
      <c r="O52" s="243">
        <v>4</v>
      </c>
      <c r="P52" s="237" t="s">
        <v>50</v>
      </c>
    </row>
    <row r="53" spans="1:16" s="237" customFormat="1" ht="13.5" customHeight="1">
      <c r="A53" s="236" t="s">
        <v>387</v>
      </c>
      <c r="B53" s="236" t="s">
        <v>178</v>
      </c>
      <c r="C53" s="236" t="s">
        <v>182</v>
      </c>
      <c r="D53" s="237" t="s">
        <v>242</v>
      </c>
      <c r="E53" s="238" t="s">
        <v>243</v>
      </c>
      <c r="F53" s="236" t="s">
        <v>201</v>
      </c>
      <c r="G53" s="239">
        <v>61.074</v>
      </c>
      <c r="H53" s="240"/>
      <c r="I53" s="240">
        <f t="shared" si="6"/>
        <v>0</v>
      </c>
      <c r="J53" s="241">
        <v>0</v>
      </c>
      <c r="K53" s="239">
        <f t="shared" si="7"/>
        <v>0</v>
      </c>
      <c r="L53" s="241">
        <v>0</v>
      </c>
      <c r="M53" s="239">
        <f t="shared" si="8"/>
        <v>0</v>
      </c>
      <c r="N53" s="242">
        <v>21</v>
      </c>
      <c r="O53" s="243">
        <v>4</v>
      </c>
      <c r="P53" s="237" t="s">
        <v>50</v>
      </c>
    </row>
    <row r="54" spans="1:16" s="237" customFormat="1" ht="13.5" customHeight="1">
      <c r="A54" s="236" t="s">
        <v>388</v>
      </c>
      <c r="B54" s="236" t="s">
        <v>178</v>
      </c>
      <c r="C54" s="236" t="s">
        <v>182</v>
      </c>
      <c r="D54" s="237" t="s">
        <v>245</v>
      </c>
      <c r="E54" s="238" t="s">
        <v>246</v>
      </c>
      <c r="F54" s="236" t="s">
        <v>201</v>
      </c>
      <c r="G54" s="239">
        <v>244.296</v>
      </c>
      <c r="H54" s="240"/>
      <c r="I54" s="240">
        <f t="shared" si="6"/>
        <v>0</v>
      </c>
      <c r="J54" s="241">
        <v>0</v>
      </c>
      <c r="K54" s="239">
        <f t="shared" si="7"/>
        <v>0</v>
      </c>
      <c r="L54" s="241">
        <v>0</v>
      </c>
      <c r="M54" s="239">
        <f t="shared" si="8"/>
        <v>0</v>
      </c>
      <c r="N54" s="242">
        <v>21</v>
      </c>
      <c r="O54" s="243">
        <v>4</v>
      </c>
      <c r="P54" s="237" t="s">
        <v>50</v>
      </c>
    </row>
    <row r="55" spans="1:16" s="237" customFormat="1" ht="13.5" customHeight="1">
      <c r="A55" s="236" t="s">
        <v>389</v>
      </c>
      <c r="B55" s="236" t="s">
        <v>178</v>
      </c>
      <c r="C55" s="236" t="s">
        <v>182</v>
      </c>
      <c r="D55" s="237" t="s">
        <v>248</v>
      </c>
      <c r="E55" s="238" t="s">
        <v>249</v>
      </c>
      <c r="F55" s="236" t="s">
        <v>201</v>
      </c>
      <c r="G55" s="239">
        <v>61.074</v>
      </c>
      <c r="H55" s="240"/>
      <c r="I55" s="240">
        <f t="shared" si="6"/>
        <v>0</v>
      </c>
      <c r="J55" s="241">
        <v>0</v>
      </c>
      <c r="K55" s="239">
        <f t="shared" si="7"/>
        <v>0</v>
      </c>
      <c r="L55" s="241">
        <v>0</v>
      </c>
      <c r="M55" s="239">
        <f t="shared" si="8"/>
        <v>0</v>
      </c>
      <c r="N55" s="242">
        <v>21</v>
      </c>
      <c r="O55" s="243">
        <v>4</v>
      </c>
      <c r="P55" s="237" t="s">
        <v>50</v>
      </c>
    </row>
    <row r="56" spans="1:16" s="237" customFormat="1" ht="13.5" customHeight="1">
      <c r="A56" s="236" t="s">
        <v>390</v>
      </c>
      <c r="B56" s="236" t="s">
        <v>178</v>
      </c>
      <c r="C56" s="236" t="s">
        <v>182</v>
      </c>
      <c r="D56" s="237" t="s">
        <v>251</v>
      </c>
      <c r="E56" s="238" t="s">
        <v>252</v>
      </c>
      <c r="F56" s="236" t="s">
        <v>201</v>
      </c>
      <c r="G56" s="239">
        <v>59.31</v>
      </c>
      <c r="H56" s="240"/>
      <c r="I56" s="240">
        <f t="shared" si="6"/>
        <v>0</v>
      </c>
      <c r="J56" s="241">
        <v>0</v>
      </c>
      <c r="K56" s="239">
        <f t="shared" si="7"/>
        <v>0</v>
      </c>
      <c r="L56" s="241">
        <v>0</v>
      </c>
      <c r="M56" s="239">
        <f t="shared" si="8"/>
        <v>0</v>
      </c>
      <c r="N56" s="242">
        <v>21</v>
      </c>
      <c r="O56" s="243">
        <v>4</v>
      </c>
      <c r="P56" s="237" t="s">
        <v>50</v>
      </c>
    </row>
    <row r="57" spans="1:16" s="237" customFormat="1" ht="13.5" customHeight="1">
      <c r="A57" s="236" t="s">
        <v>391</v>
      </c>
      <c r="B57" s="236" t="s">
        <v>178</v>
      </c>
      <c r="C57" s="236" t="s">
        <v>182</v>
      </c>
      <c r="D57" s="237" t="s">
        <v>253</v>
      </c>
      <c r="E57" s="238" t="s">
        <v>254</v>
      </c>
      <c r="F57" s="236" t="s">
        <v>201</v>
      </c>
      <c r="G57" s="239">
        <v>1.764</v>
      </c>
      <c r="H57" s="240"/>
      <c r="I57" s="240">
        <f t="shared" si="6"/>
        <v>0</v>
      </c>
      <c r="J57" s="241">
        <v>0</v>
      </c>
      <c r="K57" s="239">
        <f t="shared" si="7"/>
        <v>0</v>
      </c>
      <c r="L57" s="241">
        <v>0</v>
      </c>
      <c r="M57" s="239">
        <f t="shared" si="8"/>
        <v>0</v>
      </c>
      <c r="N57" s="242">
        <v>21</v>
      </c>
      <c r="O57" s="243">
        <v>4</v>
      </c>
      <c r="P57" s="237" t="s">
        <v>50</v>
      </c>
    </row>
    <row r="58" spans="5:13" s="252" customFormat="1" ht="12.75" customHeight="1">
      <c r="E58" s="253" t="s">
        <v>160</v>
      </c>
      <c r="I58" s="254">
        <f>I14</f>
        <v>0</v>
      </c>
      <c r="K58" s="255">
        <f>K14</f>
        <v>272.3212182</v>
      </c>
      <c r="M58" s="255">
        <f>M14</f>
        <v>61.074</v>
      </c>
    </row>
  </sheetData>
  <sheetProtection/>
  <printOptions horizontalCentered="1"/>
  <pageMargins left="0.787401556968689" right="0.787401556968689" top="0.5905511975288391" bottom="0.5905511975288391" header="0" footer="0"/>
  <pageSetup fitToHeight="999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Jarmila Hrůzová</dc:creator>
  <cp:keywords/>
  <dc:description/>
  <cp:lastModifiedBy>Zuzana Čtrnáctová</cp:lastModifiedBy>
  <cp:lastPrinted>2011-04-28T21:43:46Z</cp:lastPrinted>
  <dcterms:created xsi:type="dcterms:W3CDTF">2011-04-27T05:22:28Z</dcterms:created>
  <dcterms:modified xsi:type="dcterms:W3CDTF">2013-10-23T05:35:12Z</dcterms:modified>
  <cp:category/>
  <cp:version/>
  <cp:contentType/>
  <cp:contentStatus/>
</cp:coreProperties>
</file>